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rganne\Desktop\Squared Away\S3VC\Website Resources\"/>
    </mc:Choice>
  </mc:AlternateContent>
  <bookViews>
    <workbookView xWindow="0" yWindow="0" windowWidth="20490" windowHeight="9045"/>
  </bookViews>
  <sheets>
    <sheet name="Cover" sheetId="13" r:id="rId1"/>
    <sheet name="Instructions" sheetId="14" r:id="rId2"/>
    <sheet name="Model &amp; Metrics" sheetId="2" r:id="rId3"/>
    <sheet name="Reporting" sheetId="10" r:id="rId4"/>
    <sheet name="Actual vs. Budget" sheetId="11" r:id="rId5"/>
    <sheet name="Waterfall Charts" sheetId="12" r:id="rId6"/>
    <sheet name="Marketplace Revenue" sheetId="3" r:id="rId7"/>
    <sheet name="Sales" sheetId="4" r:id="rId8"/>
    <sheet name="Marketing" sheetId="5" r:id="rId9"/>
    <sheet name="R&amp;D" sheetId="6" r:id="rId10"/>
    <sheet name="G&amp;A" sheetId="7" r:id="rId11"/>
    <sheet name="Staffing" sheetId="9" r:id="rId12"/>
  </sheets>
  <definedNames>
    <definedName name="_xlnm.Print_Area" localSheetId="0">Cover!$B$1:$B$28</definedName>
    <definedName name="_xlnm.Print_Area" localSheetId="10">'G&amp;A'!$B$1:$AX$60</definedName>
    <definedName name="_xlnm.Print_Area" localSheetId="8">Marketing!$B$1:$AX$54</definedName>
    <definedName name="_xlnm.Print_Area" localSheetId="2">'Model &amp; Metrics'!$B$1:$AZ$83</definedName>
    <definedName name="_xlnm.Print_Area" localSheetId="9">'R&amp;D'!$B$1:$AX$51</definedName>
    <definedName name="_xlnm.Print_Area" localSheetId="7">Sales!$B$1:$AX$52</definedName>
    <definedName name="_xlnm.Print_Area" localSheetId="11">Staffing!$B$1:$AE$110</definedName>
    <definedName name="_xlnm.Print_Titles" localSheetId="10">'G&amp;A'!$B:$E,'G&amp;A'!$1:$3</definedName>
    <definedName name="_xlnm.Print_Titles" localSheetId="8">Marketing!$B:$E,Marketing!$1:$3</definedName>
    <definedName name="_xlnm.Print_Titles" localSheetId="2">'Model &amp; Metrics'!$B:$E,'Model &amp; Metrics'!$1:$2</definedName>
    <definedName name="_xlnm.Print_Titles" localSheetId="9">'R&amp;D'!$B:$E,'R&amp;D'!$1:$2</definedName>
    <definedName name="_xlnm.Print_Titles" localSheetId="7">Sales!$B:$E,Sales!$1:$3</definedName>
    <definedName name="_xlnm.Print_Titles" localSheetId="11">Staffing!$B:$G,Staffing!$1:$9</definedName>
  </definedNames>
  <calcPr calcId="181029"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5" i="12" l="1"/>
  <c r="N116" i="12" s="1"/>
  <c r="M115" i="12"/>
  <c r="M116" i="12" s="1"/>
  <c r="L115" i="12"/>
  <c r="L116" i="12" s="1"/>
  <c r="K115" i="12"/>
  <c r="K116" i="12" s="1"/>
  <c r="J115" i="12"/>
  <c r="J116" i="12" s="1"/>
  <c r="I115" i="12"/>
  <c r="I116" i="12" s="1"/>
  <c r="H115" i="12"/>
  <c r="H116" i="12" s="1"/>
  <c r="G115" i="12"/>
  <c r="G116" i="12" s="1"/>
  <c r="F115" i="12"/>
  <c r="F116" i="12" s="1"/>
  <c r="E115" i="12"/>
  <c r="E116" i="12" s="1"/>
  <c r="D115" i="12"/>
  <c r="D116" i="12" s="1"/>
  <c r="C115" i="12"/>
  <c r="C116" i="12" s="1"/>
  <c r="N101" i="12"/>
  <c r="M101" i="12"/>
  <c r="L101" i="12"/>
  <c r="K101" i="12"/>
  <c r="J101" i="12"/>
  <c r="I101" i="12"/>
  <c r="H101" i="12"/>
  <c r="G101" i="12"/>
  <c r="F101" i="12"/>
  <c r="E101" i="12"/>
  <c r="D101" i="12"/>
  <c r="C101" i="12"/>
  <c r="N98" i="12"/>
  <c r="M98" i="12"/>
  <c r="L98" i="12"/>
  <c r="K98" i="12"/>
  <c r="J98" i="12"/>
  <c r="I98" i="12"/>
  <c r="H98" i="12"/>
  <c r="G98" i="12"/>
  <c r="F98" i="12"/>
  <c r="E98" i="12"/>
  <c r="D98" i="12"/>
  <c r="C98" i="12"/>
  <c r="O95" i="12"/>
  <c r="O99" i="12" s="1"/>
  <c r="N95" i="12"/>
  <c r="N96" i="12" s="1"/>
  <c r="M95" i="12"/>
  <c r="M96" i="12" s="1"/>
  <c r="L95" i="12"/>
  <c r="L96" i="12" s="1"/>
  <c r="K95" i="12"/>
  <c r="K96" i="12" s="1"/>
  <c r="J95" i="12"/>
  <c r="J96" i="12" s="1"/>
  <c r="I95" i="12"/>
  <c r="I96" i="12" s="1"/>
  <c r="H95" i="12"/>
  <c r="H96" i="12" s="1"/>
  <c r="G95" i="12"/>
  <c r="G96" i="12" s="1"/>
  <c r="F95" i="12"/>
  <c r="F96" i="12" s="1"/>
  <c r="E95" i="12"/>
  <c r="E96" i="12" s="1"/>
  <c r="D95" i="12"/>
  <c r="D96" i="12" s="1"/>
  <c r="C95" i="12"/>
  <c r="K97" i="12" s="1"/>
  <c r="K99" i="12" s="1"/>
  <c r="O94" i="12"/>
  <c r="M94" i="12"/>
  <c r="L94" i="12"/>
  <c r="K94" i="12"/>
  <c r="J94" i="12"/>
  <c r="I94" i="12"/>
  <c r="H94" i="12"/>
  <c r="G94" i="12"/>
  <c r="F94" i="12"/>
  <c r="E94" i="12"/>
  <c r="D94" i="12"/>
  <c r="C94" i="12"/>
  <c r="O93" i="12"/>
  <c r="L93" i="12"/>
  <c r="J93" i="12"/>
  <c r="I93" i="12"/>
  <c r="H93" i="12"/>
  <c r="F93" i="12"/>
  <c r="E93" i="12"/>
  <c r="D93" i="12"/>
  <c r="O92" i="12"/>
  <c r="K92" i="12"/>
  <c r="J92" i="12"/>
  <c r="I92" i="12"/>
  <c r="H92" i="12"/>
  <c r="G92" i="12"/>
  <c r="F92" i="12"/>
  <c r="E92" i="12"/>
  <c r="D92" i="12"/>
  <c r="C92" i="12"/>
  <c r="O91" i="12"/>
  <c r="J91" i="12"/>
  <c r="I91" i="12"/>
  <c r="H91" i="12"/>
  <c r="G91" i="12"/>
  <c r="F91" i="12"/>
  <c r="E91" i="12"/>
  <c r="D91" i="12"/>
  <c r="C91" i="12"/>
  <c r="O90" i="12"/>
  <c r="I90" i="12"/>
  <c r="H90" i="12"/>
  <c r="G90" i="12"/>
  <c r="F90" i="12"/>
  <c r="E90" i="12"/>
  <c r="D90" i="12"/>
  <c r="C90" i="12"/>
  <c r="O89" i="12"/>
  <c r="H89" i="12"/>
  <c r="G89" i="12"/>
  <c r="F89" i="12"/>
  <c r="E89" i="12"/>
  <c r="D89" i="12"/>
  <c r="C89" i="12"/>
  <c r="O88" i="12"/>
  <c r="G88" i="12"/>
  <c r="F88" i="12"/>
  <c r="E88" i="12"/>
  <c r="D88" i="12"/>
  <c r="C88" i="12"/>
  <c r="O87" i="12"/>
  <c r="F87" i="12"/>
  <c r="E87" i="12"/>
  <c r="D87" i="12"/>
  <c r="C87" i="12"/>
  <c r="O86" i="12"/>
  <c r="E86" i="12"/>
  <c r="D86" i="12"/>
  <c r="C86" i="12"/>
  <c r="O85" i="12"/>
  <c r="D85" i="12"/>
  <c r="C85" i="12"/>
  <c r="O84" i="12"/>
  <c r="C84" i="12"/>
  <c r="O83" i="12"/>
  <c r="O82" i="12"/>
  <c r="O81" i="12"/>
  <c r="N81" i="12"/>
  <c r="M81" i="12"/>
  <c r="L81" i="12"/>
  <c r="K81" i="12"/>
  <c r="J81" i="12"/>
  <c r="I81" i="12"/>
  <c r="H81" i="12"/>
  <c r="G81" i="12"/>
  <c r="F81" i="12"/>
  <c r="E81" i="12"/>
  <c r="D81" i="12"/>
  <c r="C81" i="12"/>
  <c r="N78" i="12"/>
  <c r="M78" i="12"/>
  <c r="L78" i="12"/>
  <c r="K78" i="12"/>
  <c r="J78" i="12"/>
  <c r="I78" i="12"/>
  <c r="H78" i="12"/>
  <c r="G78" i="12"/>
  <c r="F78" i="12"/>
  <c r="E78" i="12"/>
  <c r="D78" i="12"/>
  <c r="C78" i="12"/>
  <c r="N75" i="12"/>
  <c r="N76" i="12" s="1"/>
  <c r="M75" i="12"/>
  <c r="M76" i="12" s="1"/>
  <c r="L75" i="12"/>
  <c r="O75" i="12" s="1"/>
  <c r="K75" i="12"/>
  <c r="K76" i="12" s="1"/>
  <c r="J75" i="12"/>
  <c r="J76" i="12" s="1"/>
  <c r="I75" i="12"/>
  <c r="I76" i="12" s="1"/>
  <c r="H75" i="12"/>
  <c r="H76" i="12" s="1"/>
  <c r="G75" i="12"/>
  <c r="G76" i="12" s="1"/>
  <c r="F75" i="12"/>
  <c r="F76" i="12" s="1"/>
  <c r="E75" i="12"/>
  <c r="E76" i="12" s="1"/>
  <c r="D75" i="12"/>
  <c r="D76" i="12" s="1"/>
  <c r="C75" i="12"/>
  <c r="N77" i="12" s="1"/>
  <c r="N79" i="12" s="1"/>
  <c r="O74" i="12"/>
  <c r="M74" i="12"/>
  <c r="L74" i="12"/>
  <c r="K74" i="12"/>
  <c r="J74" i="12"/>
  <c r="I74" i="12"/>
  <c r="H74" i="12"/>
  <c r="G74" i="12"/>
  <c r="F74" i="12"/>
  <c r="E74" i="12"/>
  <c r="D74" i="12"/>
  <c r="C74" i="12"/>
  <c r="O73" i="12"/>
  <c r="L73" i="12"/>
  <c r="K73" i="12"/>
  <c r="J73" i="12"/>
  <c r="I73" i="12"/>
  <c r="H73" i="12"/>
  <c r="G73" i="12"/>
  <c r="F73" i="12"/>
  <c r="E73" i="12"/>
  <c r="D73" i="12"/>
  <c r="C73" i="12"/>
  <c r="O72" i="12"/>
  <c r="K72" i="12"/>
  <c r="J72" i="12"/>
  <c r="I72" i="12"/>
  <c r="H72" i="12"/>
  <c r="G72" i="12"/>
  <c r="F72" i="12"/>
  <c r="E72" i="12"/>
  <c r="D72" i="12"/>
  <c r="C72" i="12"/>
  <c r="O71" i="12"/>
  <c r="J71" i="12"/>
  <c r="I71" i="12"/>
  <c r="H71" i="12"/>
  <c r="G71" i="12"/>
  <c r="F71" i="12"/>
  <c r="E71" i="12"/>
  <c r="D71" i="12"/>
  <c r="C71" i="12"/>
  <c r="O70" i="12"/>
  <c r="I70" i="12"/>
  <c r="H70" i="12"/>
  <c r="G70" i="12"/>
  <c r="F70" i="12"/>
  <c r="E70" i="12"/>
  <c r="D70" i="12"/>
  <c r="C70" i="12"/>
  <c r="O69" i="12"/>
  <c r="H69" i="12"/>
  <c r="G69" i="12"/>
  <c r="F69" i="12"/>
  <c r="E69" i="12"/>
  <c r="D69" i="12"/>
  <c r="C69" i="12"/>
  <c r="O68" i="12"/>
  <c r="G68" i="12"/>
  <c r="F68" i="12"/>
  <c r="E68" i="12"/>
  <c r="D68" i="12"/>
  <c r="C68" i="12"/>
  <c r="O67" i="12"/>
  <c r="F67" i="12"/>
  <c r="E67" i="12"/>
  <c r="D67" i="12"/>
  <c r="C67" i="12"/>
  <c r="O66" i="12"/>
  <c r="E66" i="12"/>
  <c r="D66" i="12"/>
  <c r="C66" i="12"/>
  <c r="O65" i="12"/>
  <c r="D65" i="12"/>
  <c r="C65" i="12"/>
  <c r="O64" i="12"/>
  <c r="C64" i="12"/>
  <c r="O63" i="12"/>
  <c r="O62" i="12"/>
  <c r="O61" i="12"/>
  <c r="N61" i="12"/>
  <c r="M61" i="12"/>
  <c r="L61" i="12"/>
  <c r="K61" i="12"/>
  <c r="J61" i="12"/>
  <c r="I61" i="12"/>
  <c r="H61" i="12"/>
  <c r="G61" i="12"/>
  <c r="F61" i="12"/>
  <c r="E61" i="12"/>
  <c r="D61" i="12"/>
  <c r="C61" i="12"/>
  <c r="N58" i="12"/>
  <c r="M58" i="12"/>
  <c r="L58" i="12"/>
  <c r="K58" i="12"/>
  <c r="J58" i="12"/>
  <c r="I58" i="12"/>
  <c r="H58" i="12"/>
  <c r="G58" i="12"/>
  <c r="F58" i="12"/>
  <c r="E58" i="12"/>
  <c r="D58" i="12"/>
  <c r="C58" i="12"/>
  <c r="N55" i="12"/>
  <c r="N56" i="12" s="1"/>
  <c r="M55" i="12"/>
  <c r="M56" i="12" s="1"/>
  <c r="L55" i="12"/>
  <c r="O55" i="12" s="1"/>
  <c r="K55" i="12"/>
  <c r="K56" i="12" s="1"/>
  <c r="J55" i="12"/>
  <c r="J56" i="12" s="1"/>
  <c r="I55" i="12"/>
  <c r="I56" i="12" s="1"/>
  <c r="H55" i="12"/>
  <c r="H56" i="12" s="1"/>
  <c r="G55" i="12"/>
  <c r="G56" i="12" s="1"/>
  <c r="F55" i="12"/>
  <c r="F56" i="12" s="1"/>
  <c r="E55" i="12"/>
  <c r="E56" i="12" s="1"/>
  <c r="D55" i="12"/>
  <c r="D56" i="12" s="1"/>
  <c r="C55" i="12"/>
  <c r="M57" i="12" s="1"/>
  <c r="M59" i="12" s="1"/>
  <c r="O54" i="12"/>
  <c r="M54" i="12"/>
  <c r="L54" i="12"/>
  <c r="K54" i="12"/>
  <c r="J54" i="12"/>
  <c r="I54" i="12"/>
  <c r="H54" i="12"/>
  <c r="G54" i="12"/>
  <c r="F54" i="12"/>
  <c r="E54" i="12"/>
  <c r="D54" i="12"/>
  <c r="C54" i="12"/>
  <c r="O53" i="12"/>
  <c r="L53" i="12"/>
  <c r="K53" i="12"/>
  <c r="J53" i="12"/>
  <c r="I53" i="12"/>
  <c r="H53" i="12"/>
  <c r="G53" i="12"/>
  <c r="F53" i="12"/>
  <c r="E53" i="12"/>
  <c r="D53" i="12"/>
  <c r="C53" i="12"/>
  <c r="O52" i="12"/>
  <c r="K52" i="12"/>
  <c r="J52" i="12"/>
  <c r="I52" i="12"/>
  <c r="H52" i="12"/>
  <c r="G52" i="12"/>
  <c r="F52" i="12"/>
  <c r="E52" i="12"/>
  <c r="D52" i="12"/>
  <c r="C52" i="12"/>
  <c r="O51" i="12"/>
  <c r="J51" i="12"/>
  <c r="I51" i="12"/>
  <c r="H51" i="12"/>
  <c r="G51" i="12"/>
  <c r="F51" i="12"/>
  <c r="E51" i="12"/>
  <c r="D51" i="12"/>
  <c r="C51" i="12"/>
  <c r="O50" i="12"/>
  <c r="I50" i="12"/>
  <c r="H50" i="12"/>
  <c r="G50" i="12"/>
  <c r="F50" i="12"/>
  <c r="E50" i="12"/>
  <c r="D50" i="12"/>
  <c r="C50" i="12"/>
  <c r="O49" i="12"/>
  <c r="H49" i="12"/>
  <c r="G49" i="12"/>
  <c r="F49" i="12"/>
  <c r="E49" i="12"/>
  <c r="D49" i="12"/>
  <c r="C49" i="12"/>
  <c r="O48" i="12"/>
  <c r="G48" i="12"/>
  <c r="F48" i="12"/>
  <c r="E48" i="12"/>
  <c r="D48" i="12"/>
  <c r="C48" i="12"/>
  <c r="O47" i="12"/>
  <c r="F47" i="12"/>
  <c r="E47" i="12"/>
  <c r="D47" i="12"/>
  <c r="C47" i="12"/>
  <c r="O46" i="12"/>
  <c r="E46" i="12"/>
  <c r="D46" i="12"/>
  <c r="C46" i="12"/>
  <c r="O45" i="12"/>
  <c r="D45" i="12"/>
  <c r="C45" i="12"/>
  <c r="O44" i="12"/>
  <c r="C44" i="12"/>
  <c r="O43" i="12"/>
  <c r="O42" i="12"/>
  <c r="O41" i="12"/>
  <c r="N41" i="12"/>
  <c r="M41" i="12"/>
  <c r="L41" i="12"/>
  <c r="K41" i="12"/>
  <c r="J41" i="12"/>
  <c r="I41" i="12"/>
  <c r="H41" i="12"/>
  <c r="G41" i="12"/>
  <c r="F41" i="12"/>
  <c r="E41" i="12"/>
  <c r="D41" i="12"/>
  <c r="C41" i="12"/>
  <c r="N38" i="12"/>
  <c r="M38" i="12"/>
  <c r="L38" i="12"/>
  <c r="K38" i="12"/>
  <c r="J38" i="12"/>
  <c r="I38" i="12"/>
  <c r="H38" i="12"/>
  <c r="G38" i="12"/>
  <c r="F38" i="12"/>
  <c r="E38" i="12"/>
  <c r="D38" i="12"/>
  <c r="C38" i="12"/>
  <c r="N35" i="12"/>
  <c r="N36" i="12" s="1"/>
  <c r="M35" i="12"/>
  <c r="M36" i="12" s="1"/>
  <c r="L35" i="12"/>
  <c r="L36" i="12" s="1"/>
  <c r="K35" i="12"/>
  <c r="K36" i="12" s="1"/>
  <c r="J35" i="12"/>
  <c r="J36" i="12" s="1"/>
  <c r="I35" i="12"/>
  <c r="I36" i="12" s="1"/>
  <c r="H35" i="12"/>
  <c r="H36" i="12" s="1"/>
  <c r="G35" i="12"/>
  <c r="G36" i="12" s="1"/>
  <c r="F35" i="12"/>
  <c r="F36" i="12" s="1"/>
  <c r="E35" i="12"/>
  <c r="E36" i="12" s="1"/>
  <c r="D35" i="12"/>
  <c r="D36" i="12" s="1"/>
  <c r="C35" i="12"/>
  <c r="L37" i="12" s="1"/>
  <c r="L39" i="12" s="1"/>
  <c r="O34" i="12"/>
  <c r="M34" i="12"/>
  <c r="L34" i="12"/>
  <c r="K34" i="12"/>
  <c r="J34" i="12"/>
  <c r="I34" i="12"/>
  <c r="H34" i="12"/>
  <c r="G34" i="12"/>
  <c r="F34" i="12"/>
  <c r="E34" i="12"/>
  <c r="D34" i="12"/>
  <c r="C34" i="12"/>
  <c r="O33" i="12"/>
  <c r="L33" i="12"/>
  <c r="K33" i="12"/>
  <c r="J33" i="12"/>
  <c r="I33" i="12"/>
  <c r="H33" i="12"/>
  <c r="G33" i="12"/>
  <c r="F33" i="12"/>
  <c r="E33" i="12"/>
  <c r="D33" i="12"/>
  <c r="C33" i="12"/>
  <c r="O32" i="12"/>
  <c r="K32" i="12"/>
  <c r="J32" i="12"/>
  <c r="I32" i="12"/>
  <c r="H32" i="12"/>
  <c r="G32" i="12"/>
  <c r="F32" i="12"/>
  <c r="E32" i="12"/>
  <c r="D32" i="12"/>
  <c r="C32" i="12"/>
  <c r="O31" i="12"/>
  <c r="J31" i="12"/>
  <c r="I31" i="12"/>
  <c r="H31" i="12"/>
  <c r="G31" i="12"/>
  <c r="F31" i="12"/>
  <c r="E31" i="12"/>
  <c r="D31" i="12"/>
  <c r="C31" i="12"/>
  <c r="O30" i="12"/>
  <c r="I30" i="12"/>
  <c r="H30" i="12"/>
  <c r="G30" i="12"/>
  <c r="F30" i="12"/>
  <c r="E30" i="12"/>
  <c r="D30" i="12"/>
  <c r="C30" i="12"/>
  <c r="O29" i="12"/>
  <c r="H29" i="12"/>
  <c r="G29" i="12"/>
  <c r="F29" i="12"/>
  <c r="E29" i="12"/>
  <c r="D29" i="12"/>
  <c r="C29" i="12"/>
  <c r="O28" i="12"/>
  <c r="G28" i="12"/>
  <c r="F28" i="12"/>
  <c r="E28" i="12"/>
  <c r="D28" i="12"/>
  <c r="C28" i="12"/>
  <c r="O27" i="12"/>
  <c r="F27" i="12"/>
  <c r="E27" i="12"/>
  <c r="D27" i="12"/>
  <c r="C27" i="12"/>
  <c r="O26" i="12"/>
  <c r="E26" i="12"/>
  <c r="D26" i="12"/>
  <c r="C26" i="12"/>
  <c r="O25" i="12"/>
  <c r="D25" i="12"/>
  <c r="C25" i="12"/>
  <c r="O24" i="12"/>
  <c r="C24" i="12"/>
  <c r="O23" i="12"/>
  <c r="O22" i="12"/>
  <c r="O21" i="12"/>
  <c r="N21" i="12"/>
  <c r="M21" i="12"/>
  <c r="L21" i="12"/>
  <c r="K21" i="12"/>
  <c r="J21" i="12"/>
  <c r="I21" i="12"/>
  <c r="H21" i="12"/>
  <c r="G21" i="12"/>
  <c r="F21" i="12"/>
  <c r="E21" i="12"/>
  <c r="D21" i="12"/>
  <c r="C21" i="12"/>
  <c r="N18" i="12"/>
  <c r="N19" i="12" s="1"/>
  <c r="M18" i="12"/>
  <c r="M19" i="12" s="1"/>
  <c r="L18" i="12"/>
  <c r="L19" i="12" s="1"/>
  <c r="K18" i="12"/>
  <c r="K16" i="12" s="1"/>
  <c r="J18" i="12"/>
  <c r="J19" i="12" s="1"/>
  <c r="I18" i="12"/>
  <c r="I19" i="12" s="1"/>
  <c r="H18" i="12"/>
  <c r="H19" i="12" s="1"/>
  <c r="G18" i="12"/>
  <c r="G16" i="12" s="1"/>
  <c r="F18" i="12"/>
  <c r="F19" i="12" s="1"/>
  <c r="E18" i="12"/>
  <c r="E19" i="12" s="1"/>
  <c r="D18" i="12"/>
  <c r="D19" i="12" s="1"/>
  <c r="C18" i="12"/>
  <c r="C16" i="12" s="1"/>
  <c r="M17" i="12"/>
  <c r="L17" i="12"/>
  <c r="J17" i="12"/>
  <c r="I17" i="12"/>
  <c r="H17" i="12"/>
  <c r="F17" i="12"/>
  <c r="E17" i="12"/>
  <c r="D17" i="12"/>
  <c r="L16" i="12"/>
  <c r="I16" i="12"/>
  <c r="H16" i="12"/>
  <c r="E16" i="12"/>
  <c r="D16" i="12"/>
  <c r="I15" i="12"/>
  <c r="H15" i="12"/>
  <c r="E15" i="12"/>
  <c r="D15" i="12"/>
  <c r="I14" i="12"/>
  <c r="H14" i="12"/>
  <c r="E14" i="12"/>
  <c r="D14" i="12"/>
  <c r="I13" i="12"/>
  <c r="H13" i="12"/>
  <c r="E13" i="12"/>
  <c r="D13" i="12"/>
  <c r="H12" i="12"/>
  <c r="F12" i="12"/>
  <c r="E12" i="12"/>
  <c r="D12" i="12"/>
  <c r="G11" i="12"/>
  <c r="F11" i="12"/>
  <c r="E11" i="12"/>
  <c r="D11" i="12"/>
  <c r="C11" i="12"/>
  <c r="F10" i="12"/>
  <c r="E10" i="12"/>
  <c r="D10" i="12"/>
  <c r="C10" i="12"/>
  <c r="E9" i="12"/>
  <c r="D9" i="12"/>
  <c r="D8" i="12"/>
  <c r="D126" i="9"/>
  <c r="D125" i="9"/>
  <c r="D124" i="9"/>
  <c r="D123" i="9"/>
  <c r="B104" i="9"/>
  <c r="H95" i="9"/>
  <c r="B79" i="9"/>
  <c r="B52" i="9"/>
  <c r="H41" i="9"/>
  <c r="H38" i="9"/>
  <c r="B27" i="9"/>
  <c r="H24" i="9"/>
  <c r="H23" i="9"/>
  <c r="H16" i="9"/>
  <c r="H15" i="9"/>
  <c r="H8" i="9"/>
  <c r="B60" i="7"/>
  <c r="AO58" i="7"/>
  <c r="AG58" i="7"/>
  <c r="Y58" i="7"/>
  <c r="Q58" i="7"/>
  <c r="I58" i="7"/>
  <c r="B58" i="7"/>
  <c r="AO56" i="7"/>
  <c r="AN56" i="7"/>
  <c r="BB56" i="7" s="1"/>
  <c r="AM56" i="7"/>
  <c r="AL56" i="7"/>
  <c r="AK56" i="7"/>
  <c r="AK58" i="7" s="1"/>
  <c r="AJ56" i="7"/>
  <c r="BA56" i="7" s="1"/>
  <c r="AI56" i="7"/>
  <c r="AH56" i="7"/>
  <c r="AG56" i="7"/>
  <c r="AZ56" i="7" s="1"/>
  <c r="AF56" i="7"/>
  <c r="AE56" i="7"/>
  <c r="AD56" i="7"/>
  <c r="AC56" i="7"/>
  <c r="AC58" i="7" s="1"/>
  <c r="AB56" i="7"/>
  <c r="AA56" i="7"/>
  <c r="Z56" i="7"/>
  <c r="Y56" i="7"/>
  <c r="X56" i="7"/>
  <c r="AW56" i="7" s="1"/>
  <c r="W56" i="7"/>
  <c r="V56" i="7"/>
  <c r="U56" i="7"/>
  <c r="AV56" i="7" s="1"/>
  <c r="T56" i="7"/>
  <c r="S56" i="7"/>
  <c r="R56" i="7"/>
  <c r="Q56" i="7"/>
  <c r="P56" i="7"/>
  <c r="AT56" i="7" s="1"/>
  <c r="O56" i="7"/>
  <c r="N56" i="7"/>
  <c r="M56" i="7"/>
  <c r="M58" i="7" s="1"/>
  <c r="L56" i="7"/>
  <c r="AS56" i="7" s="1"/>
  <c r="K56" i="7"/>
  <c r="J56" i="7"/>
  <c r="I56" i="7"/>
  <c r="AR56" i="7" s="1"/>
  <c r="H56" i="7"/>
  <c r="G56" i="7"/>
  <c r="F56" i="7"/>
  <c r="AO55" i="7"/>
  <c r="AN55" i="7"/>
  <c r="AM55" i="7"/>
  <c r="AL55" i="7"/>
  <c r="AK55" i="7"/>
  <c r="AJ55" i="7"/>
  <c r="BA55" i="7" s="1"/>
  <c r="AI55" i="7"/>
  <c r="AZ55" i="7" s="1"/>
  <c r="AH55" i="7"/>
  <c r="AG55" i="7"/>
  <c r="AF55" i="7"/>
  <c r="AE55" i="7"/>
  <c r="AD55" i="7"/>
  <c r="AC55" i="7"/>
  <c r="AB55" i="7"/>
  <c r="AA55" i="7"/>
  <c r="Z55" i="7"/>
  <c r="Y55" i="7"/>
  <c r="X55" i="7"/>
  <c r="W55" i="7"/>
  <c r="AV55" i="7" s="1"/>
  <c r="V55" i="7"/>
  <c r="U55" i="7"/>
  <c r="T55" i="7"/>
  <c r="S55" i="7"/>
  <c r="R55" i="7"/>
  <c r="Q55" i="7"/>
  <c r="P55" i="7"/>
  <c r="O55" i="7"/>
  <c r="N55" i="7"/>
  <c r="M55" i="7"/>
  <c r="L55" i="7"/>
  <c r="AS55" i="7" s="1"/>
  <c r="K55" i="7"/>
  <c r="AR55" i="7" s="1"/>
  <c r="J55" i="7"/>
  <c r="I55" i="7"/>
  <c r="H55" i="7"/>
  <c r="G55" i="7"/>
  <c r="F55" i="7"/>
  <c r="AZ54" i="7"/>
  <c r="AZ58" i="7" s="1"/>
  <c r="AO54" i="7"/>
  <c r="AN54" i="7"/>
  <c r="AM54" i="7"/>
  <c r="AL54" i="7"/>
  <c r="AL58" i="7" s="1"/>
  <c r="AK54" i="7"/>
  <c r="AJ54" i="7"/>
  <c r="BA54" i="7" s="1"/>
  <c r="AI54" i="7"/>
  <c r="AI58" i="7" s="1"/>
  <c r="AH54" i="7"/>
  <c r="AH58" i="7" s="1"/>
  <c r="AG54" i="7"/>
  <c r="AF54" i="7"/>
  <c r="AE54" i="7"/>
  <c r="AE58" i="7" s="1"/>
  <c r="AD54" i="7"/>
  <c r="AD58" i="7" s="1"/>
  <c r="AC54" i="7"/>
  <c r="AB54" i="7"/>
  <c r="AA54" i="7"/>
  <c r="Z54" i="7"/>
  <c r="Z58" i="7" s="1"/>
  <c r="Y54" i="7"/>
  <c r="X54" i="7"/>
  <c r="AW54" i="7" s="1"/>
  <c r="W54" i="7"/>
  <c r="W58" i="7" s="1"/>
  <c r="V54" i="7"/>
  <c r="V58" i="7" s="1"/>
  <c r="U54" i="7"/>
  <c r="T54" i="7"/>
  <c r="S54" i="7"/>
  <c r="S58" i="7" s="1"/>
  <c r="R54" i="7"/>
  <c r="R58" i="7" s="1"/>
  <c r="Q54" i="7"/>
  <c r="P54" i="7"/>
  <c r="O54" i="7"/>
  <c r="N54" i="7"/>
  <c r="N58" i="7" s="1"/>
  <c r="M54" i="7"/>
  <c r="L54" i="7"/>
  <c r="AS54" i="7" s="1"/>
  <c r="K54" i="7"/>
  <c r="K58" i="7" s="1"/>
  <c r="J54" i="7"/>
  <c r="J58" i="7" s="1"/>
  <c r="I54" i="7"/>
  <c r="H54" i="7"/>
  <c r="G54" i="7"/>
  <c r="G58" i="7" s="1"/>
  <c r="F54" i="7"/>
  <c r="F58" i="7" s="1"/>
  <c r="BB51" i="7"/>
  <c r="AQ51" i="7"/>
  <c r="AC51" i="7"/>
  <c r="AA51" i="7"/>
  <c r="Z51" i="7"/>
  <c r="Y51" i="7"/>
  <c r="X51" i="7"/>
  <c r="V51" i="7"/>
  <c r="U51" i="7"/>
  <c r="T51" i="7"/>
  <c r="R51" i="7"/>
  <c r="Q51" i="7"/>
  <c r="O51" i="7"/>
  <c r="N51" i="7"/>
  <c r="M51" i="7"/>
  <c r="L51" i="7"/>
  <c r="J51" i="7"/>
  <c r="I51" i="7"/>
  <c r="H51" i="7"/>
  <c r="F51" i="7"/>
  <c r="B51" i="7"/>
  <c r="BB49" i="7"/>
  <c r="BA49" i="7"/>
  <c r="AZ49" i="7"/>
  <c r="AY49" i="7"/>
  <c r="BF49" i="7" s="1"/>
  <c r="AX49" i="7"/>
  <c r="AW49" i="7"/>
  <c r="AV49" i="7"/>
  <c r="AU49" i="7"/>
  <c r="BE49" i="7" s="1"/>
  <c r="AT49" i="7"/>
  <c r="AS49" i="7"/>
  <c r="AR49" i="7"/>
  <c r="AQ49" i="7"/>
  <c r="BD49" i="7" s="1"/>
  <c r="BB48" i="7"/>
  <c r="BA48" i="7"/>
  <c r="AZ48" i="7"/>
  <c r="AX48" i="7"/>
  <c r="AW48" i="7"/>
  <c r="AV48" i="7"/>
  <c r="AT48" i="7"/>
  <c r="AS48" i="7"/>
  <c r="AR48" i="7"/>
  <c r="AE48" i="7"/>
  <c r="AY48" i="7" s="1"/>
  <c r="S48" i="7"/>
  <c r="G48" i="7"/>
  <c r="G51" i="7" s="1"/>
  <c r="BA47" i="7"/>
  <c r="AZ47" i="7"/>
  <c r="AY47" i="7"/>
  <c r="AW47" i="7"/>
  <c r="AV47" i="7"/>
  <c r="AU47" i="7"/>
  <c r="AS47" i="7"/>
  <c r="AR47" i="7"/>
  <c r="AQ47" i="7"/>
  <c r="AN47" i="7"/>
  <c r="BB47" i="7" s="1"/>
  <c r="AB47" i="7"/>
  <c r="AB51" i="7" s="1"/>
  <c r="P47" i="7"/>
  <c r="BF46" i="7"/>
  <c r="BB46" i="7"/>
  <c r="BA46" i="7"/>
  <c r="AY46" i="7"/>
  <c r="AX46" i="7"/>
  <c r="AW46" i="7"/>
  <c r="AW51" i="7" s="1"/>
  <c r="AU46" i="7"/>
  <c r="AT46" i="7"/>
  <c r="AS46" i="7"/>
  <c r="AQ46" i="7"/>
  <c r="AI46" i="7"/>
  <c r="AZ46" i="7" s="1"/>
  <c r="W46" i="7"/>
  <c r="K46" i="7"/>
  <c r="AR46" i="7" s="1"/>
  <c r="B43" i="7"/>
  <c r="BB41" i="7"/>
  <c r="BA41" i="7"/>
  <c r="AZ41" i="7"/>
  <c r="AY41" i="7"/>
  <c r="AX41" i="7"/>
  <c r="AW41" i="7"/>
  <c r="AV41" i="7"/>
  <c r="BE41" i="7" s="1"/>
  <c r="AU41" i="7"/>
  <c r="AT41" i="7"/>
  <c r="AS41" i="7"/>
  <c r="AR41" i="7"/>
  <c r="AQ41" i="7"/>
  <c r="B37" i="7"/>
  <c r="AO35" i="7"/>
  <c r="AN35" i="7"/>
  <c r="AM35" i="7"/>
  <c r="AL35" i="7"/>
  <c r="AK35" i="7"/>
  <c r="BA35" i="7" s="1"/>
  <c r="AJ35" i="7"/>
  <c r="AI35" i="7"/>
  <c r="AH35" i="7"/>
  <c r="AG35" i="7"/>
  <c r="AZ35" i="7" s="1"/>
  <c r="AF35" i="7"/>
  <c r="AE35" i="7"/>
  <c r="AD35" i="7"/>
  <c r="AY35" i="7" s="1"/>
  <c r="AC35" i="7"/>
  <c r="AX35" i="7" s="1"/>
  <c r="AB35" i="7"/>
  <c r="AA35" i="7"/>
  <c r="Z35" i="7"/>
  <c r="Y35" i="7"/>
  <c r="X35" i="7"/>
  <c r="W35" i="7"/>
  <c r="V35" i="7"/>
  <c r="U35" i="7"/>
  <c r="AV35" i="7" s="1"/>
  <c r="T35" i="7"/>
  <c r="S35" i="7"/>
  <c r="R35" i="7"/>
  <c r="AU35" i="7" s="1"/>
  <c r="Q35" i="7"/>
  <c r="P35" i="7"/>
  <c r="O35" i="7"/>
  <c r="N35" i="7"/>
  <c r="M35" i="7"/>
  <c r="AS35" i="7" s="1"/>
  <c r="L35" i="7"/>
  <c r="K35" i="7"/>
  <c r="J35" i="7"/>
  <c r="I35" i="7"/>
  <c r="AR35" i="7" s="1"/>
  <c r="H35" i="7"/>
  <c r="G35" i="7"/>
  <c r="F35" i="7"/>
  <c r="AQ35" i="7" s="1"/>
  <c r="AZ34" i="7"/>
  <c r="AW34" i="7"/>
  <c r="AV34" i="7"/>
  <c r="AR34" i="7"/>
  <c r="AO34" i="7"/>
  <c r="AN34" i="7"/>
  <c r="AM34" i="7"/>
  <c r="AL34" i="7"/>
  <c r="AK34" i="7"/>
  <c r="AJ34" i="7"/>
  <c r="BA34" i="7" s="1"/>
  <c r="AI34" i="7"/>
  <c r="AH34" i="7"/>
  <c r="AG34" i="7"/>
  <c r="AF34" i="7"/>
  <c r="AE34" i="7"/>
  <c r="AD34" i="7"/>
  <c r="AY34" i="7" s="1"/>
  <c r="AC34" i="7"/>
  <c r="AB34" i="7"/>
  <c r="AA34" i="7"/>
  <c r="Z34" i="7"/>
  <c r="Y34" i="7"/>
  <c r="X34" i="7"/>
  <c r="W34" i="7"/>
  <c r="V34" i="7"/>
  <c r="U34" i="7"/>
  <c r="T34" i="7"/>
  <c r="S34" i="7"/>
  <c r="R34" i="7"/>
  <c r="AU34" i="7" s="1"/>
  <c r="Q34" i="7"/>
  <c r="P34" i="7"/>
  <c r="O34" i="7"/>
  <c r="N34" i="7"/>
  <c r="M34" i="7"/>
  <c r="L34" i="7"/>
  <c r="AS34" i="7" s="1"/>
  <c r="K34" i="7"/>
  <c r="J34" i="7"/>
  <c r="I34" i="7"/>
  <c r="H34" i="7"/>
  <c r="G34" i="7"/>
  <c r="F34" i="7"/>
  <c r="AQ34" i="7" s="1"/>
  <c r="AO33" i="7"/>
  <c r="AN33" i="7"/>
  <c r="AM33" i="7"/>
  <c r="BB33" i="7" s="1"/>
  <c r="AL33" i="7"/>
  <c r="AK33" i="7"/>
  <c r="AJ33" i="7"/>
  <c r="AI33" i="7"/>
  <c r="AH33" i="7"/>
  <c r="AZ33" i="7" s="1"/>
  <c r="AG33" i="7"/>
  <c r="AF33" i="7"/>
  <c r="AE33" i="7"/>
  <c r="AD33" i="7"/>
  <c r="AY33" i="7" s="1"/>
  <c r="AC33" i="7"/>
  <c r="AB33" i="7"/>
  <c r="AA33" i="7"/>
  <c r="AX33" i="7" s="1"/>
  <c r="Z33" i="7"/>
  <c r="Y33" i="7"/>
  <c r="X33" i="7"/>
  <c r="W33" i="7"/>
  <c r="V33" i="7"/>
  <c r="AV33" i="7" s="1"/>
  <c r="U33" i="7"/>
  <c r="T33" i="7"/>
  <c r="S33" i="7"/>
  <c r="R33" i="7"/>
  <c r="AU33" i="7" s="1"/>
  <c r="Q33" i="7"/>
  <c r="P33" i="7"/>
  <c r="O33" i="7"/>
  <c r="AT33" i="7" s="1"/>
  <c r="N33" i="7"/>
  <c r="M33" i="7"/>
  <c r="L33" i="7"/>
  <c r="K33" i="7"/>
  <c r="J33" i="7"/>
  <c r="AR33" i="7" s="1"/>
  <c r="I33" i="7"/>
  <c r="H33" i="7"/>
  <c r="G33" i="7"/>
  <c r="F33" i="7"/>
  <c r="AQ33" i="7" s="1"/>
  <c r="B28" i="7"/>
  <c r="BB26" i="7"/>
  <c r="BA26" i="7"/>
  <c r="AZ26" i="7"/>
  <c r="AY26" i="7"/>
  <c r="AX26" i="7"/>
  <c r="AW26" i="7"/>
  <c r="AV26" i="7"/>
  <c r="AU26" i="7"/>
  <c r="AT26" i="7"/>
  <c r="AS26" i="7"/>
  <c r="AR26" i="7"/>
  <c r="AQ26" i="7"/>
  <c r="BD26" i="7" s="1"/>
  <c r="AN22" i="7"/>
  <c r="AJ22" i="7"/>
  <c r="AF22" i="7"/>
  <c r="AB22" i="7"/>
  <c r="X22" i="7"/>
  <c r="T22" i="7"/>
  <c r="P22" i="7"/>
  <c r="L22" i="7"/>
  <c r="AS22" i="7" s="1"/>
  <c r="H22" i="7"/>
  <c r="B22" i="7"/>
  <c r="BE20" i="7"/>
  <c r="BB20" i="7"/>
  <c r="BA20" i="7"/>
  <c r="AZ20" i="7"/>
  <c r="BF20" i="7" s="1"/>
  <c r="AY20" i="7"/>
  <c r="AX20" i="7"/>
  <c r="AW20" i="7"/>
  <c r="AV20" i="7"/>
  <c r="AU20" i="7"/>
  <c r="AT20" i="7"/>
  <c r="AS20" i="7"/>
  <c r="AR20" i="7"/>
  <c r="AQ20" i="7"/>
  <c r="BD20" i="7" s="1"/>
  <c r="BE19" i="7"/>
  <c r="BB19" i="7"/>
  <c r="BA19" i="7"/>
  <c r="AZ19" i="7"/>
  <c r="AY19" i="7"/>
  <c r="AX19" i="7"/>
  <c r="AW19" i="7"/>
  <c r="AV19" i="7"/>
  <c r="AU19" i="7"/>
  <c r="AT19" i="7"/>
  <c r="AS19" i="7"/>
  <c r="AR19" i="7"/>
  <c r="AQ19" i="7"/>
  <c r="BD19" i="7" s="1"/>
  <c r="BB18" i="7"/>
  <c r="BA18" i="7"/>
  <c r="AZ18" i="7"/>
  <c r="AY18" i="7"/>
  <c r="AX18" i="7"/>
  <c r="AW18" i="7"/>
  <c r="AV18" i="7"/>
  <c r="AU18" i="7"/>
  <c r="AT18" i="7"/>
  <c r="AS18" i="7"/>
  <c r="AR18" i="7"/>
  <c r="AQ18" i="7"/>
  <c r="BD18" i="7" s="1"/>
  <c r="BF17" i="7"/>
  <c r="BB17" i="7"/>
  <c r="BA17" i="7"/>
  <c r="AZ17" i="7"/>
  <c r="AY17" i="7"/>
  <c r="AX17" i="7"/>
  <c r="AW17" i="7"/>
  <c r="AV17" i="7"/>
  <c r="AU17" i="7"/>
  <c r="BE17" i="7" s="1"/>
  <c r="AT17" i="7"/>
  <c r="AS17" i="7"/>
  <c r="AR17" i="7"/>
  <c r="AQ17" i="7"/>
  <c r="BD17" i="7" s="1"/>
  <c r="BB16" i="7"/>
  <c r="BA16" i="7"/>
  <c r="AZ16" i="7"/>
  <c r="AY16" i="7"/>
  <c r="AX16" i="7"/>
  <c r="AW16" i="7"/>
  <c r="AV16" i="7"/>
  <c r="AU16" i="7"/>
  <c r="AT16" i="7"/>
  <c r="AS16" i="7"/>
  <c r="AR16" i="7"/>
  <c r="AQ16" i="7"/>
  <c r="AZ15" i="7"/>
  <c r="AZ22" i="7" s="1"/>
  <c r="AO15" i="7"/>
  <c r="AO22" i="7" s="1"/>
  <c r="AN15" i="7"/>
  <c r="AM15" i="7"/>
  <c r="AL15" i="7"/>
  <c r="AL22" i="7" s="1"/>
  <c r="AK15" i="7"/>
  <c r="AK22" i="7" s="1"/>
  <c r="AJ15" i="7"/>
  <c r="BA15" i="7" s="1"/>
  <c r="AI15" i="7"/>
  <c r="AI22" i="7" s="1"/>
  <c r="AH15" i="7"/>
  <c r="AH22" i="7" s="1"/>
  <c r="AG15" i="7"/>
  <c r="AG22" i="7" s="1"/>
  <c r="AF15" i="7"/>
  <c r="AE15" i="7"/>
  <c r="AE22" i="7" s="1"/>
  <c r="AD15" i="7"/>
  <c r="AD22" i="7" s="1"/>
  <c r="AC15" i="7"/>
  <c r="AC22" i="7" s="1"/>
  <c r="AB15" i="7"/>
  <c r="AA15" i="7"/>
  <c r="Z15" i="7"/>
  <c r="Z22" i="7" s="1"/>
  <c r="Y15" i="7"/>
  <c r="Y22" i="7" s="1"/>
  <c r="X15" i="7"/>
  <c r="AW15" i="7" s="1"/>
  <c r="W15" i="7"/>
  <c r="W22" i="7" s="1"/>
  <c r="V15" i="7"/>
  <c r="V22" i="7" s="1"/>
  <c r="U15" i="7"/>
  <c r="U22" i="7" s="1"/>
  <c r="T15" i="7"/>
  <c r="S15" i="7"/>
  <c r="S22" i="7" s="1"/>
  <c r="R15" i="7"/>
  <c r="R22" i="7" s="1"/>
  <c r="Q15" i="7"/>
  <c r="Q22" i="7" s="1"/>
  <c r="P15" i="7"/>
  <c r="O15" i="7"/>
  <c r="AT15" i="7" s="1"/>
  <c r="N15" i="7"/>
  <c r="N22" i="7" s="1"/>
  <c r="M15" i="7"/>
  <c r="M22" i="7" s="1"/>
  <c r="L15" i="7"/>
  <c r="AS15" i="7" s="1"/>
  <c r="K15" i="7"/>
  <c r="K22" i="7" s="1"/>
  <c r="J15" i="7"/>
  <c r="J22" i="7" s="1"/>
  <c r="I15" i="7"/>
  <c r="I22" i="7" s="1"/>
  <c r="H15" i="7"/>
  <c r="G15" i="7"/>
  <c r="G22" i="7" s="1"/>
  <c r="F15" i="7"/>
  <c r="F22" i="7" s="1"/>
  <c r="B8" i="7"/>
  <c r="B12" i="7" s="1"/>
  <c r="F4" i="7"/>
  <c r="B4" i="7"/>
  <c r="BA49" i="6"/>
  <c r="AS49" i="6"/>
  <c r="AO49" i="6"/>
  <c r="AN49" i="6"/>
  <c r="AM49" i="6"/>
  <c r="BB49" i="6" s="1"/>
  <c r="AL49" i="6"/>
  <c r="AK49" i="6"/>
  <c r="AJ49" i="6"/>
  <c r="AI49" i="6"/>
  <c r="AZ49" i="6" s="1"/>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B49" i="6"/>
  <c r="BE47" i="6"/>
  <c r="BB47" i="6"/>
  <c r="BA47" i="6"/>
  <c r="AZ47" i="6"/>
  <c r="BF47" i="6" s="1"/>
  <c r="AY47" i="6"/>
  <c r="AX47" i="6"/>
  <c r="AW47" i="6"/>
  <c r="AW49" i="6" s="1"/>
  <c r="AV47" i="6"/>
  <c r="AU47" i="6"/>
  <c r="AT47" i="6"/>
  <c r="AS47" i="6"/>
  <c r="AR47" i="6"/>
  <c r="AQ47" i="6"/>
  <c r="BD47" i="6" s="1"/>
  <c r="BB46" i="6"/>
  <c r="BA46" i="6"/>
  <c r="AZ46" i="6"/>
  <c r="AY46" i="6"/>
  <c r="AX46" i="6"/>
  <c r="AX49" i="6" s="1"/>
  <c r="AW46" i="6"/>
  <c r="AV46" i="6"/>
  <c r="BE46" i="6" s="1"/>
  <c r="AU46" i="6"/>
  <c r="AU49" i="6" s="1"/>
  <c r="AT46" i="6"/>
  <c r="AT49" i="6" s="1"/>
  <c r="AS46" i="6"/>
  <c r="AR46" i="6"/>
  <c r="AR49" i="6" s="1"/>
  <c r="AQ46" i="6"/>
  <c r="AQ49" i="6" s="1"/>
  <c r="AL43" i="6"/>
  <c r="AK43" i="6"/>
  <c r="AG43" i="6"/>
  <c r="X43" i="6"/>
  <c r="T43" i="6"/>
  <c r="H43" i="6"/>
  <c r="B43" i="6"/>
  <c r="AW41" i="6"/>
  <c r="AS41" i="6"/>
  <c r="AO41" i="6"/>
  <c r="AN41" i="6"/>
  <c r="AM41" i="6"/>
  <c r="BB41" i="6" s="1"/>
  <c r="AL41" i="6"/>
  <c r="AK41" i="6"/>
  <c r="AJ41" i="6"/>
  <c r="BA41" i="6" s="1"/>
  <c r="AI41" i="6"/>
  <c r="AZ41" i="6" s="1"/>
  <c r="AH41" i="6"/>
  <c r="AG41" i="6"/>
  <c r="AF41" i="6"/>
  <c r="AE41" i="6"/>
  <c r="AD41" i="6"/>
  <c r="AY41" i="6" s="1"/>
  <c r="BF41" i="6" s="1"/>
  <c r="AC41" i="6"/>
  <c r="AB41" i="6"/>
  <c r="AB43" i="6" s="1"/>
  <c r="AA41" i="6"/>
  <c r="AX41" i="6" s="1"/>
  <c r="Z41" i="6"/>
  <c r="Y41" i="6"/>
  <c r="X41" i="6"/>
  <c r="W41" i="6"/>
  <c r="AV41" i="6" s="1"/>
  <c r="V41" i="6"/>
  <c r="U41" i="6"/>
  <c r="T41" i="6"/>
  <c r="S41" i="6"/>
  <c r="R41" i="6"/>
  <c r="AU41" i="6" s="1"/>
  <c r="BE41" i="6" s="1"/>
  <c r="Q41" i="6"/>
  <c r="P41" i="6"/>
  <c r="P43" i="6" s="1"/>
  <c r="O41" i="6"/>
  <c r="AT41" i="6" s="1"/>
  <c r="N41" i="6"/>
  <c r="M41" i="6"/>
  <c r="L41" i="6"/>
  <c r="L43" i="6" s="1"/>
  <c r="K41" i="6"/>
  <c r="AR41" i="6" s="1"/>
  <c r="J41" i="6"/>
  <c r="I41" i="6"/>
  <c r="H41" i="6"/>
  <c r="G41" i="6"/>
  <c r="F41" i="6"/>
  <c r="AQ41" i="6" s="1"/>
  <c r="BD41" i="6" s="1"/>
  <c r="AR40" i="6"/>
  <c r="AR43" i="6" s="1"/>
  <c r="AO40" i="6"/>
  <c r="AO43" i="6" s="1"/>
  <c r="AN40" i="6"/>
  <c r="AM40" i="6"/>
  <c r="AL40" i="6"/>
  <c r="AK40" i="6"/>
  <c r="AJ40" i="6"/>
  <c r="AI40" i="6"/>
  <c r="AI43" i="6" s="1"/>
  <c r="AH40" i="6"/>
  <c r="AH43" i="6" s="1"/>
  <c r="AG40" i="6"/>
  <c r="AF40" i="6"/>
  <c r="AE40" i="6"/>
  <c r="AE43" i="6" s="1"/>
  <c r="AD40" i="6"/>
  <c r="AY40" i="6" s="1"/>
  <c r="AC40" i="6"/>
  <c r="AC43" i="6" s="1"/>
  <c r="AB40" i="6"/>
  <c r="AA40" i="6"/>
  <c r="Z40" i="6"/>
  <c r="Z43" i="6" s="1"/>
  <c r="Y40" i="6"/>
  <c r="Y43" i="6" s="1"/>
  <c r="X40" i="6"/>
  <c r="AW40" i="6" s="1"/>
  <c r="W40" i="6"/>
  <c r="W43" i="6" s="1"/>
  <c r="V40" i="6"/>
  <c r="V43" i="6" s="1"/>
  <c r="U40" i="6"/>
  <c r="U43" i="6" s="1"/>
  <c r="T40" i="6"/>
  <c r="S40" i="6"/>
  <c r="S43" i="6" s="1"/>
  <c r="R40" i="6"/>
  <c r="AU40" i="6" s="1"/>
  <c r="Q40" i="6"/>
  <c r="Q43" i="6" s="1"/>
  <c r="P40" i="6"/>
  <c r="O40" i="6"/>
  <c r="N40" i="6"/>
  <c r="N43" i="6" s="1"/>
  <c r="M40" i="6"/>
  <c r="M43" i="6" s="1"/>
  <c r="L40" i="6"/>
  <c r="AS40" i="6" s="1"/>
  <c r="K40" i="6"/>
  <c r="K43" i="6" s="1"/>
  <c r="J40" i="6"/>
  <c r="J43" i="6" s="1"/>
  <c r="I40" i="6"/>
  <c r="I43" i="6" s="1"/>
  <c r="H40" i="6"/>
  <c r="G40" i="6"/>
  <c r="G43" i="6" s="1"/>
  <c r="F40" i="6"/>
  <c r="AQ40" i="6" s="1"/>
  <c r="B37" i="6"/>
  <c r="BB35" i="6"/>
  <c r="BA35" i="6"/>
  <c r="AZ35" i="6"/>
  <c r="AY35" i="6"/>
  <c r="BF35" i="6" s="1"/>
  <c r="AX35" i="6"/>
  <c r="AW35" i="6"/>
  <c r="AV35" i="6"/>
  <c r="AU35" i="6"/>
  <c r="BE35" i="6" s="1"/>
  <c r="AT35" i="6"/>
  <c r="AS35" i="6"/>
  <c r="AR35" i="6"/>
  <c r="AQ35" i="6"/>
  <c r="BD35" i="6" s="1"/>
  <c r="B31" i="6"/>
  <c r="BB29" i="6"/>
  <c r="BA29" i="6"/>
  <c r="BF29" i="6" s="1"/>
  <c r="AZ29" i="6"/>
  <c r="AY29" i="6"/>
  <c r="AX29" i="6"/>
  <c r="AW29" i="6"/>
  <c r="AV29" i="6"/>
  <c r="AU29" i="6"/>
  <c r="AT29" i="6"/>
  <c r="AS29" i="6"/>
  <c r="AR29" i="6"/>
  <c r="AQ29" i="6"/>
  <c r="AO24" i="6"/>
  <c r="AN24" i="6"/>
  <c r="AK24" i="6"/>
  <c r="AJ24" i="6"/>
  <c r="BA24" i="6" s="1"/>
  <c r="AG24" i="6"/>
  <c r="AZ24" i="6" s="1"/>
  <c r="AF24" i="6"/>
  <c r="AC24" i="6"/>
  <c r="AB24" i="6"/>
  <c r="Y24" i="6"/>
  <c r="X24" i="6"/>
  <c r="U24" i="6"/>
  <c r="T24" i="6"/>
  <c r="Q24" i="6"/>
  <c r="P24" i="6"/>
  <c r="M24" i="6"/>
  <c r="L24" i="6"/>
  <c r="I24" i="6"/>
  <c r="H24" i="6"/>
  <c r="B24" i="6"/>
  <c r="BB22" i="6"/>
  <c r="BA22" i="6"/>
  <c r="AZ22" i="6"/>
  <c r="AX22" i="6"/>
  <c r="AW22" i="6"/>
  <c r="AV22" i="6"/>
  <c r="AT22" i="6"/>
  <c r="AS22" i="6"/>
  <c r="AR22" i="6"/>
  <c r="AD22" i="6"/>
  <c r="AY22" i="6" s="1"/>
  <c r="BF22" i="6" s="1"/>
  <c r="R22" i="6"/>
  <c r="AU22" i="6" s="1"/>
  <c r="F22" i="6"/>
  <c r="AQ22" i="6" s="1"/>
  <c r="BD22" i="6" s="1"/>
  <c r="AZ21" i="6"/>
  <c r="AR21" i="6"/>
  <c r="AR24" i="6" s="1"/>
  <c r="AO21" i="6"/>
  <c r="AN21" i="6"/>
  <c r="AM21" i="6"/>
  <c r="AL21" i="6"/>
  <c r="AL24" i="6" s="1"/>
  <c r="AK21" i="6"/>
  <c r="AJ21" i="6"/>
  <c r="BA21" i="6" s="1"/>
  <c r="AI21" i="6"/>
  <c r="AI24" i="6" s="1"/>
  <c r="AH21" i="6"/>
  <c r="AH24" i="6" s="1"/>
  <c r="AG21" i="6"/>
  <c r="AF21" i="6"/>
  <c r="AE21" i="6"/>
  <c r="AE24" i="6" s="1"/>
  <c r="AD21" i="6"/>
  <c r="AY21" i="6" s="1"/>
  <c r="AC21" i="6"/>
  <c r="AB21" i="6"/>
  <c r="AA21" i="6"/>
  <c r="Z21" i="6"/>
  <c r="Z24" i="6" s="1"/>
  <c r="Y21" i="6"/>
  <c r="X21" i="6"/>
  <c r="AW21" i="6" s="1"/>
  <c r="AW24" i="6" s="1"/>
  <c r="W21" i="6"/>
  <c r="W24" i="6" s="1"/>
  <c r="V21" i="6"/>
  <c r="V24" i="6" s="1"/>
  <c r="U21" i="6"/>
  <c r="T21" i="6"/>
  <c r="S21" i="6"/>
  <c r="S24" i="6" s="1"/>
  <c r="R21" i="6"/>
  <c r="AU21" i="6" s="1"/>
  <c r="AU24" i="6" s="1"/>
  <c r="Q21" i="6"/>
  <c r="P21" i="6"/>
  <c r="O21" i="6"/>
  <c r="N21" i="6"/>
  <c r="N24" i="6" s="1"/>
  <c r="M21" i="6"/>
  <c r="L21" i="6"/>
  <c r="AS21" i="6" s="1"/>
  <c r="AS24" i="6" s="1"/>
  <c r="K21" i="6"/>
  <c r="K24" i="6" s="1"/>
  <c r="J21" i="6"/>
  <c r="J24" i="6" s="1"/>
  <c r="I21" i="6"/>
  <c r="H21" i="6"/>
  <c r="G21" i="6"/>
  <c r="G24" i="6" s="1"/>
  <c r="F21" i="6"/>
  <c r="AQ21" i="6" s="1"/>
  <c r="AL18" i="6"/>
  <c r="AH18" i="6"/>
  <c r="AD18" i="6"/>
  <c r="Z18" i="6"/>
  <c r="V18" i="6"/>
  <c r="R18" i="6"/>
  <c r="N18" i="6"/>
  <c r="J18" i="6"/>
  <c r="F18" i="6"/>
  <c r="B18" i="6"/>
  <c r="BE16" i="6"/>
  <c r="BD16" i="6"/>
  <c r="BB16" i="6"/>
  <c r="BA16" i="6"/>
  <c r="AZ16" i="6"/>
  <c r="AY16" i="6"/>
  <c r="BF16" i="6" s="1"/>
  <c r="BB15" i="6"/>
  <c r="AX15" i="6"/>
  <c r="AX18" i="6" s="1"/>
  <c r="AO15" i="6"/>
  <c r="AO18" i="6" s="1"/>
  <c r="AN15" i="6"/>
  <c r="AN18" i="6" s="1"/>
  <c r="AM15" i="6"/>
  <c r="AM18" i="6" s="1"/>
  <c r="BB18" i="6" s="1"/>
  <c r="AL15" i="6"/>
  <c r="AK15" i="6"/>
  <c r="AK18" i="6" s="1"/>
  <c r="AJ15" i="6"/>
  <c r="BA15" i="6" s="1"/>
  <c r="AI15" i="6"/>
  <c r="AI18" i="6" s="1"/>
  <c r="AH15" i="6"/>
  <c r="AG15" i="6"/>
  <c r="AF15" i="6"/>
  <c r="AF18" i="6" s="1"/>
  <c r="AE15" i="6"/>
  <c r="AE18" i="6" s="1"/>
  <c r="AY18" i="6" s="1"/>
  <c r="AD15" i="6"/>
  <c r="AY15" i="6" s="1"/>
  <c r="AC15" i="6"/>
  <c r="AC18" i="6" s="1"/>
  <c r="AB15" i="6"/>
  <c r="AB18" i="6" s="1"/>
  <c r="AA15" i="6"/>
  <c r="AA18" i="6" s="1"/>
  <c r="Z15" i="6"/>
  <c r="Y15" i="6"/>
  <c r="Y18" i="6" s="1"/>
  <c r="X15" i="6"/>
  <c r="AW15" i="6" s="1"/>
  <c r="AW18" i="6" s="1"/>
  <c r="W15" i="6"/>
  <c r="W18" i="6" s="1"/>
  <c r="V15" i="6"/>
  <c r="U15" i="6"/>
  <c r="T15" i="6"/>
  <c r="T18" i="6" s="1"/>
  <c r="S15" i="6"/>
  <c r="S18" i="6" s="1"/>
  <c r="R15" i="6"/>
  <c r="AU15" i="6" s="1"/>
  <c r="Q15" i="6"/>
  <c r="Q18" i="6" s="1"/>
  <c r="P15" i="6"/>
  <c r="P18" i="6" s="1"/>
  <c r="O15" i="6"/>
  <c r="O18" i="6" s="1"/>
  <c r="N15" i="6"/>
  <c r="M15" i="6"/>
  <c r="M18" i="6" s="1"/>
  <c r="L15" i="6"/>
  <c r="AS15" i="6" s="1"/>
  <c r="AS18" i="6" s="1"/>
  <c r="K15" i="6"/>
  <c r="K18" i="6" s="1"/>
  <c r="J15" i="6"/>
  <c r="I15" i="6"/>
  <c r="H15" i="6"/>
  <c r="H18" i="6" s="1"/>
  <c r="G15" i="6"/>
  <c r="G18" i="6" s="1"/>
  <c r="F15" i="6"/>
  <c r="AQ15" i="6" s="1"/>
  <c r="AQ18" i="6" s="1"/>
  <c r="B8" i="6"/>
  <c r="B12" i="6" s="1"/>
  <c r="F4" i="6"/>
  <c r="B4" i="6"/>
  <c r="B51" i="6" s="1"/>
  <c r="B52" i="5"/>
  <c r="BB50" i="5"/>
  <c r="BA50" i="5"/>
  <c r="AZ50" i="5"/>
  <c r="AY50" i="5"/>
  <c r="BF50" i="5" s="1"/>
  <c r="AX50" i="5"/>
  <c r="AW50" i="5"/>
  <c r="AV50" i="5"/>
  <c r="AU50" i="5"/>
  <c r="BE50" i="5" s="1"/>
  <c r="AT50" i="5"/>
  <c r="AS50" i="5"/>
  <c r="AR50" i="5"/>
  <c r="AQ50" i="5"/>
  <c r="BD50" i="5" s="1"/>
  <c r="BB48" i="5"/>
  <c r="BA48" i="5"/>
  <c r="BF48" i="5" s="1"/>
  <c r="AZ48" i="5"/>
  <c r="AY48" i="5"/>
  <c r="AX48" i="5"/>
  <c r="AW48" i="5"/>
  <c r="AV48" i="5"/>
  <c r="BE48" i="5" s="1"/>
  <c r="AU48" i="5"/>
  <c r="AT48" i="5"/>
  <c r="AS48" i="5"/>
  <c r="AR48" i="5"/>
  <c r="AQ48" i="5"/>
  <c r="AE45" i="5"/>
  <c r="O45" i="5"/>
  <c r="B45" i="5"/>
  <c r="AO43" i="5"/>
  <c r="AN43" i="5"/>
  <c r="AN45" i="5" s="1"/>
  <c r="AM43" i="5"/>
  <c r="BB43" i="5" s="1"/>
  <c r="AL43" i="5"/>
  <c r="AK43" i="5"/>
  <c r="AK45" i="5" s="1"/>
  <c r="AJ43" i="5"/>
  <c r="AJ45" i="5" s="1"/>
  <c r="AI43" i="5"/>
  <c r="AI45" i="5" s="1"/>
  <c r="AH43" i="5"/>
  <c r="AG43" i="5"/>
  <c r="AG45" i="5" s="1"/>
  <c r="AF43" i="5"/>
  <c r="AE43" i="5"/>
  <c r="AD43" i="5"/>
  <c r="AC43" i="5"/>
  <c r="AB43" i="5"/>
  <c r="AB45" i="5" s="1"/>
  <c r="AA43" i="5"/>
  <c r="AX43" i="5" s="1"/>
  <c r="Z43" i="5"/>
  <c r="Y43" i="5"/>
  <c r="Y45" i="5" s="1"/>
  <c r="X43" i="5"/>
  <c r="X45" i="5" s="1"/>
  <c r="W43" i="5"/>
  <c r="W45" i="5" s="1"/>
  <c r="V43" i="5"/>
  <c r="U43" i="5"/>
  <c r="U45" i="5" s="1"/>
  <c r="T43" i="5"/>
  <c r="S43" i="5"/>
  <c r="S45" i="5" s="1"/>
  <c r="R43" i="5"/>
  <c r="Q43" i="5"/>
  <c r="P43" i="5"/>
  <c r="P45" i="5" s="1"/>
  <c r="O43" i="5"/>
  <c r="AT43" i="5" s="1"/>
  <c r="N43" i="5"/>
  <c r="M43" i="5"/>
  <c r="M45" i="5" s="1"/>
  <c r="L43" i="5"/>
  <c r="L45" i="5" s="1"/>
  <c r="K43" i="5"/>
  <c r="K45" i="5" s="1"/>
  <c r="J43" i="5"/>
  <c r="I43" i="5"/>
  <c r="I45" i="5" s="1"/>
  <c r="H43" i="5"/>
  <c r="G43" i="5"/>
  <c r="G45" i="5" s="1"/>
  <c r="F43" i="5"/>
  <c r="F45" i="5" s="1"/>
  <c r="BA42" i="5"/>
  <c r="AW42" i="5"/>
  <c r="AU42" i="5"/>
  <c r="AO42" i="5"/>
  <c r="AL42" i="5"/>
  <c r="AI42" i="5"/>
  <c r="AZ42" i="5" s="1"/>
  <c r="AF42" i="5"/>
  <c r="AF45" i="5" s="1"/>
  <c r="AC42" i="5"/>
  <c r="Z42" i="5"/>
  <c r="W42" i="5"/>
  <c r="AV42" i="5" s="1"/>
  <c r="T42" i="5"/>
  <c r="T45" i="5" s="1"/>
  <c r="Q42" i="5"/>
  <c r="N42" i="5"/>
  <c r="AS42" i="5" s="1"/>
  <c r="K42" i="5"/>
  <c r="AR42" i="5" s="1"/>
  <c r="H42" i="5"/>
  <c r="H45" i="5" s="1"/>
  <c r="B39" i="5"/>
  <c r="BB37" i="5"/>
  <c r="BA37" i="5"/>
  <c r="AZ37" i="5"/>
  <c r="AY37" i="5"/>
  <c r="AX37" i="5"/>
  <c r="AW37" i="5"/>
  <c r="AV37" i="5"/>
  <c r="AU37" i="5"/>
  <c r="AT37" i="5"/>
  <c r="AS37" i="5"/>
  <c r="AR37" i="5"/>
  <c r="AQ37" i="5"/>
  <c r="B33" i="5"/>
  <c r="BB31" i="5"/>
  <c r="BA31" i="5"/>
  <c r="AZ31" i="5"/>
  <c r="BF31" i="5" s="1"/>
  <c r="AY31" i="5"/>
  <c r="AX31" i="5"/>
  <c r="AW31" i="5"/>
  <c r="AV31" i="5"/>
  <c r="BE31" i="5" s="1"/>
  <c r="AU31" i="5"/>
  <c r="AT31" i="5"/>
  <c r="AS31" i="5"/>
  <c r="AR31" i="5"/>
  <c r="AQ31" i="5"/>
  <c r="B26" i="5"/>
  <c r="BB24" i="5"/>
  <c r="BA24" i="5"/>
  <c r="BF24" i="5" s="1"/>
  <c r="AZ24" i="5"/>
  <c r="AY24" i="5"/>
  <c r="AX24" i="5"/>
  <c r="AW24" i="5"/>
  <c r="AV24" i="5"/>
  <c r="BE24" i="5" s="1"/>
  <c r="AU24" i="5"/>
  <c r="AT24" i="5"/>
  <c r="AS24" i="5"/>
  <c r="AR24" i="5"/>
  <c r="AQ24" i="5"/>
  <c r="BF23" i="5"/>
  <c r="BE23" i="5"/>
  <c r="BD23" i="5"/>
  <c r="BF22" i="5"/>
  <c r="BE22" i="5"/>
  <c r="BD22" i="5"/>
  <c r="AO18" i="5"/>
  <c r="AN18" i="5"/>
  <c r="AK18" i="5"/>
  <c r="AJ18" i="5"/>
  <c r="BA18" i="5" s="1"/>
  <c r="AG18" i="5"/>
  <c r="AZ18" i="5" s="1"/>
  <c r="AF18" i="5"/>
  <c r="AC18" i="5"/>
  <c r="AB18" i="5"/>
  <c r="Y18" i="5"/>
  <c r="X18" i="5"/>
  <c r="U18" i="5"/>
  <c r="T18" i="5"/>
  <c r="Q18" i="5"/>
  <c r="P18" i="5"/>
  <c r="O18" i="5"/>
  <c r="N18" i="5"/>
  <c r="M18" i="5"/>
  <c r="L18" i="5"/>
  <c r="K18" i="5"/>
  <c r="J18" i="5"/>
  <c r="I18" i="5"/>
  <c r="H18" i="5"/>
  <c r="G18" i="5"/>
  <c r="F18" i="5"/>
  <c r="B18" i="5"/>
  <c r="BB16" i="5"/>
  <c r="BA16" i="5"/>
  <c r="BF16" i="5" s="1"/>
  <c r="AZ16" i="5"/>
  <c r="AY16" i="5"/>
  <c r="AX16" i="5"/>
  <c r="AW16" i="5"/>
  <c r="AV16" i="5"/>
  <c r="BE16" i="5" s="1"/>
  <c r="AU16" i="5"/>
  <c r="AT16" i="5"/>
  <c r="AT18" i="5" s="1"/>
  <c r="AS16" i="5"/>
  <c r="AS18" i="5" s="1"/>
  <c r="AR16" i="5"/>
  <c r="AQ16" i="5"/>
  <c r="AV15" i="5"/>
  <c r="AV18" i="5" s="1"/>
  <c r="AT15" i="5"/>
  <c r="AS15" i="5"/>
  <c r="AR15" i="5"/>
  <c r="AR18" i="5" s="1"/>
  <c r="AQ15" i="5"/>
  <c r="BD15" i="5" s="1"/>
  <c r="AO15" i="5"/>
  <c r="AN15" i="5"/>
  <c r="AM15" i="5"/>
  <c r="AL15" i="5"/>
  <c r="AL18" i="5" s="1"/>
  <c r="AK15" i="5"/>
  <c r="AJ15" i="5"/>
  <c r="BA15" i="5" s="1"/>
  <c r="AI15" i="5"/>
  <c r="AI18" i="5" s="1"/>
  <c r="AH15" i="5"/>
  <c r="AH18" i="5" s="1"/>
  <c r="AG15" i="5"/>
  <c r="AF15" i="5"/>
  <c r="AE15" i="5"/>
  <c r="AE18" i="5" s="1"/>
  <c r="AD15" i="5"/>
  <c r="AY15" i="5" s="1"/>
  <c r="AC15" i="5"/>
  <c r="AB15" i="5"/>
  <c r="AA15" i="5"/>
  <c r="Z15" i="5"/>
  <c r="Z18" i="5" s="1"/>
  <c r="Y15" i="5"/>
  <c r="X15" i="5"/>
  <c r="AW15" i="5" s="1"/>
  <c r="AW18" i="5" s="1"/>
  <c r="W15" i="5"/>
  <c r="W18" i="5" s="1"/>
  <c r="V15" i="5"/>
  <c r="V18" i="5" s="1"/>
  <c r="U15" i="5"/>
  <c r="T15" i="5"/>
  <c r="S15" i="5"/>
  <c r="S18" i="5" s="1"/>
  <c r="R15" i="5"/>
  <c r="AU15" i="5" s="1"/>
  <c r="BB11" i="5"/>
  <c r="B8" i="5"/>
  <c r="B12" i="5" s="1"/>
  <c r="F4" i="5"/>
  <c r="B4" i="5"/>
  <c r="B54" i="5" s="1"/>
  <c r="B52" i="4"/>
  <c r="AX50" i="4"/>
  <c r="AT50" i="4"/>
  <c r="AO50" i="4"/>
  <c r="AN50" i="4"/>
  <c r="AM50" i="4"/>
  <c r="AL50" i="4"/>
  <c r="AK50" i="4"/>
  <c r="AJ50" i="4"/>
  <c r="AI50" i="4"/>
  <c r="AH50" i="4"/>
  <c r="AG50" i="4"/>
  <c r="AF50" i="4"/>
  <c r="AE50" i="4"/>
  <c r="AD50" i="4"/>
  <c r="AC50" i="4"/>
  <c r="AB50" i="4"/>
  <c r="AA50" i="4"/>
  <c r="Z50" i="4"/>
  <c r="Y50" i="4"/>
  <c r="X50" i="4"/>
  <c r="W50" i="4"/>
  <c r="V50" i="4"/>
  <c r="U50" i="4"/>
  <c r="T50" i="4"/>
  <c r="S50" i="4"/>
  <c r="R50" i="4"/>
  <c r="Q50" i="4"/>
  <c r="P50" i="4"/>
  <c r="O50" i="4"/>
  <c r="N50" i="4"/>
  <c r="M50" i="4"/>
  <c r="L50" i="4"/>
  <c r="K50" i="4"/>
  <c r="J50" i="4"/>
  <c r="I50" i="4"/>
  <c r="H50" i="4"/>
  <c r="G50" i="4"/>
  <c r="F50" i="4"/>
  <c r="B50" i="4"/>
  <c r="BB48" i="4"/>
  <c r="BB50" i="4" s="1"/>
  <c r="BA48" i="4"/>
  <c r="AZ48" i="4"/>
  <c r="AY48" i="4"/>
  <c r="BF48" i="4" s="1"/>
  <c r="AX48" i="4"/>
  <c r="AW48" i="4"/>
  <c r="AV48" i="4"/>
  <c r="AU48" i="4"/>
  <c r="BE48" i="4" s="1"/>
  <c r="AT48" i="4"/>
  <c r="AS48" i="4"/>
  <c r="AR48" i="4"/>
  <c r="AQ48" i="4"/>
  <c r="AQ50" i="4" s="1"/>
  <c r="BB47" i="4"/>
  <c r="BA47" i="4"/>
  <c r="AZ47" i="4"/>
  <c r="AZ50" i="4" s="1"/>
  <c r="AY47" i="4"/>
  <c r="AX47" i="4"/>
  <c r="AW47" i="4"/>
  <c r="AW50" i="4" s="1"/>
  <c r="AV47" i="4"/>
  <c r="AU47" i="4"/>
  <c r="AT47" i="4"/>
  <c r="AS47" i="4"/>
  <c r="AS50" i="4" s="1"/>
  <c r="AR47" i="4"/>
  <c r="AR50" i="4" s="1"/>
  <c r="AQ47" i="4"/>
  <c r="AI44" i="4"/>
  <c r="AE44" i="4"/>
  <c r="S44" i="4"/>
  <c r="O44" i="4"/>
  <c r="B44" i="4"/>
  <c r="AR42" i="4"/>
  <c r="AO42" i="4"/>
  <c r="AN42" i="4"/>
  <c r="AN44" i="4" s="1"/>
  <c r="AM42" i="4"/>
  <c r="BB42" i="4" s="1"/>
  <c r="AL42" i="4"/>
  <c r="AK42" i="4"/>
  <c r="AJ42" i="4"/>
  <c r="AJ44" i="4" s="1"/>
  <c r="AI42" i="4"/>
  <c r="AZ42" i="4" s="1"/>
  <c r="AH42" i="4"/>
  <c r="AG42" i="4"/>
  <c r="AF42" i="4"/>
  <c r="AF44" i="4" s="1"/>
  <c r="AE42" i="4"/>
  <c r="AD42" i="4"/>
  <c r="AY42" i="4" s="1"/>
  <c r="AC42" i="4"/>
  <c r="AB42" i="4"/>
  <c r="AB44" i="4" s="1"/>
  <c r="AA42" i="4"/>
  <c r="AX42" i="4" s="1"/>
  <c r="Z42" i="4"/>
  <c r="Y42" i="4"/>
  <c r="X42" i="4"/>
  <c r="X44" i="4" s="1"/>
  <c r="W42" i="4"/>
  <c r="W44" i="4" s="1"/>
  <c r="V42" i="4"/>
  <c r="U42" i="4"/>
  <c r="T42" i="4"/>
  <c r="T44" i="4" s="1"/>
  <c r="S42" i="4"/>
  <c r="R42" i="4"/>
  <c r="AU42" i="4" s="1"/>
  <c r="Q42" i="4"/>
  <c r="P42" i="4"/>
  <c r="P44" i="4" s="1"/>
  <c r="O42" i="4"/>
  <c r="AT42" i="4" s="1"/>
  <c r="N42" i="4"/>
  <c r="M42" i="4"/>
  <c r="L42" i="4"/>
  <c r="L44" i="4" s="1"/>
  <c r="K42" i="4"/>
  <c r="K44" i="4" s="1"/>
  <c r="J42" i="4"/>
  <c r="I42" i="4"/>
  <c r="H42" i="4"/>
  <c r="H44" i="4" s="1"/>
  <c r="G42" i="4"/>
  <c r="G44" i="4" s="1"/>
  <c r="F42" i="4"/>
  <c r="AQ42" i="4" s="1"/>
  <c r="AO41" i="4"/>
  <c r="AO44" i="4" s="1"/>
  <c r="AN41" i="4"/>
  <c r="AM41" i="4"/>
  <c r="BB41" i="4" s="1"/>
  <c r="BB44" i="4" s="1"/>
  <c r="AL41" i="4"/>
  <c r="AL44" i="4" s="1"/>
  <c r="AK41" i="4"/>
  <c r="AK44" i="4" s="1"/>
  <c r="AJ41" i="4"/>
  <c r="AI41" i="4"/>
  <c r="AH41" i="4"/>
  <c r="AG41" i="4"/>
  <c r="AG44" i="4" s="1"/>
  <c r="AF41" i="4"/>
  <c r="AE41" i="4"/>
  <c r="AD41" i="4"/>
  <c r="AC41" i="4"/>
  <c r="AC44" i="4" s="1"/>
  <c r="AB41" i="4"/>
  <c r="AA41" i="4"/>
  <c r="AX41" i="4" s="1"/>
  <c r="AX44" i="4" s="1"/>
  <c r="Z41" i="4"/>
  <c r="Z44" i="4" s="1"/>
  <c r="Y41" i="4"/>
  <c r="Y44" i="4" s="1"/>
  <c r="X41" i="4"/>
  <c r="W41" i="4"/>
  <c r="V41" i="4"/>
  <c r="U41" i="4"/>
  <c r="U44" i="4" s="1"/>
  <c r="T41" i="4"/>
  <c r="S41" i="4"/>
  <c r="R41" i="4"/>
  <c r="Q41" i="4"/>
  <c r="Q44" i="4" s="1"/>
  <c r="P41" i="4"/>
  <c r="O41" i="4"/>
  <c r="AT41" i="4" s="1"/>
  <c r="AT44" i="4" s="1"/>
  <c r="N41" i="4"/>
  <c r="N44" i="4" s="1"/>
  <c r="M41" i="4"/>
  <c r="M44" i="4" s="1"/>
  <c r="L41" i="4"/>
  <c r="K41" i="4"/>
  <c r="J41" i="4"/>
  <c r="I41" i="4"/>
  <c r="I44" i="4" s="1"/>
  <c r="H41" i="4"/>
  <c r="G41" i="4"/>
  <c r="F41" i="4"/>
  <c r="F44" i="4" s="1"/>
  <c r="B38" i="4"/>
  <c r="BB36" i="4"/>
  <c r="BA36" i="4"/>
  <c r="AZ36" i="4"/>
  <c r="AY36" i="4"/>
  <c r="BF36" i="4" s="1"/>
  <c r="AX36" i="4"/>
  <c r="AW36" i="4"/>
  <c r="AV36" i="4"/>
  <c r="AU36" i="4"/>
  <c r="BE36" i="4" s="1"/>
  <c r="AT36" i="4"/>
  <c r="AS36" i="4"/>
  <c r="AR36" i="4"/>
  <c r="AQ36" i="4"/>
  <c r="BD36" i="4" s="1"/>
  <c r="B32" i="4"/>
  <c r="BB30" i="4"/>
  <c r="BA30" i="4"/>
  <c r="AZ30" i="4"/>
  <c r="BF30" i="4" s="1"/>
  <c r="AY30" i="4"/>
  <c r="AX30" i="4"/>
  <c r="AW30" i="4"/>
  <c r="AV30" i="4"/>
  <c r="BE30" i="4" s="1"/>
  <c r="AU30" i="4"/>
  <c r="AT30" i="4"/>
  <c r="AS30" i="4"/>
  <c r="AR30" i="4"/>
  <c r="AQ30" i="4"/>
  <c r="B25" i="4"/>
  <c r="BF23" i="4"/>
  <c r="BB23" i="4"/>
  <c r="BA23" i="4"/>
  <c r="AZ23" i="4"/>
  <c r="AY23" i="4"/>
  <c r="AX23" i="4"/>
  <c r="AW23" i="4"/>
  <c r="AV23" i="4"/>
  <c r="BE23" i="4" s="1"/>
  <c r="AU23" i="4"/>
  <c r="AT23" i="4"/>
  <c r="AS23" i="4"/>
  <c r="AR23" i="4"/>
  <c r="AQ23" i="4"/>
  <c r="BD23" i="4" s="1"/>
  <c r="AY19" i="4"/>
  <c r="AM19" i="4"/>
  <c r="AL19" i="4"/>
  <c r="AI19" i="4"/>
  <c r="AH19" i="4"/>
  <c r="AE19" i="4"/>
  <c r="AD19" i="4"/>
  <c r="AA19" i="4"/>
  <c r="Z19" i="4"/>
  <c r="W19" i="4"/>
  <c r="V19" i="4"/>
  <c r="S19" i="4"/>
  <c r="R19" i="4"/>
  <c r="O19" i="4"/>
  <c r="N19" i="4"/>
  <c r="K19" i="4"/>
  <c r="J19" i="4"/>
  <c r="G19" i="4"/>
  <c r="F19" i="4"/>
  <c r="B19" i="4"/>
  <c r="BB17" i="4"/>
  <c r="BA17" i="4"/>
  <c r="AZ17" i="4"/>
  <c r="AY17" i="4"/>
  <c r="BF17" i="4" s="1"/>
  <c r="AX17" i="4"/>
  <c r="AW17" i="4"/>
  <c r="AV17" i="4"/>
  <c r="AU17" i="4"/>
  <c r="BE17" i="4" s="1"/>
  <c r="AT17" i="4"/>
  <c r="AS17" i="4"/>
  <c r="AR17" i="4"/>
  <c r="AQ17" i="4"/>
  <c r="BD17" i="4" s="1"/>
  <c r="AX16" i="4"/>
  <c r="AX19" i="4" s="1"/>
  <c r="AT16" i="4"/>
  <c r="AT19" i="4" s="1"/>
  <c r="AO16" i="4"/>
  <c r="AO19" i="4" s="1"/>
  <c r="AN16" i="4"/>
  <c r="AN19" i="4" s="1"/>
  <c r="AM16" i="4"/>
  <c r="AL16" i="4"/>
  <c r="AK16" i="4"/>
  <c r="AK19" i="4" s="1"/>
  <c r="AJ16" i="4"/>
  <c r="AI16" i="4"/>
  <c r="AH16" i="4"/>
  <c r="AG16" i="4"/>
  <c r="AF16" i="4"/>
  <c r="AF19" i="4" s="1"/>
  <c r="AE16" i="4"/>
  <c r="AD16" i="4"/>
  <c r="AY16" i="4" s="1"/>
  <c r="AC16" i="4"/>
  <c r="AC19" i="4" s="1"/>
  <c r="AB16" i="4"/>
  <c r="AB19" i="4" s="1"/>
  <c r="AA16" i="4"/>
  <c r="Z16" i="4"/>
  <c r="Y16" i="4"/>
  <c r="Y19" i="4" s="1"/>
  <c r="X16" i="4"/>
  <c r="W16" i="4"/>
  <c r="V16" i="4"/>
  <c r="U16" i="4"/>
  <c r="T16" i="4"/>
  <c r="T19" i="4" s="1"/>
  <c r="S16" i="4"/>
  <c r="R16" i="4"/>
  <c r="AU16" i="4" s="1"/>
  <c r="Q16" i="4"/>
  <c r="Q19" i="4" s="1"/>
  <c r="P16" i="4"/>
  <c r="P19" i="4" s="1"/>
  <c r="O16" i="4"/>
  <c r="N16" i="4"/>
  <c r="M16" i="4"/>
  <c r="M19" i="4" s="1"/>
  <c r="L16" i="4"/>
  <c r="K16" i="4"/>
  <c r="J16" i="4"/>
  <c r="I16" i="4"/>
  <c r="H16" i="4"/>
  <c r="H19" i="4" s="1"/>
  <c r="G16" i="4"/>
  <c r="F16" i="4"/>
  <c r="AQ16" i="4" s="1"/>
  <c r="AQ19" i="4" s="1"/>
  <c r="B13" i="4"/>
  <c r="BF11" i="4"/>
  <c r="BB11" i="4"/>
  <c r="BA11" i="4"/>
  <c r="AZ11" i="4"/>
  <c r="AY11" i="4"/>
  <c r="AX11" i="4"/>
  <c r="AW11" i="4"/>
  <c r="AV11" i="4"/>
  <c r="AU11" i="4"/>
  <c r="AT11" i="4"/>
  <c r="AS11" i="4"/>
  <c r="AR11" i="4"/>
  <c r="AQ11" i="4"/>
  <c r="BD11" i="4" s="1"/>
  <c r="F4" i="4"/>
  <c r="B4" i="4"/>
  <c r="AM131" i="3"/>
  <c r="AL131" i="3"/>
  <c r="AK131" i="3"/>
  <c r="AJ131" i="3"/>
  <c r="AI131" i="3"/>
  <c r="AH131" i="3"/>
  <c r="AG131" i="3"/>
  <c r="AF131" i="3"/>
  <c r="AE131" i="3"/>
  <c r="AD131" i="3"/>
  <c r="AC131" i="3"/>
  <c r="AB131" i="3"/>
  <c r="AA131" i="3"/>
  <c r="Z131" i="3"/>
  <c r="Y131" i="3"/>
  <c r="X131" i="3"/>
  <c r="W131" i="3"/>
  <c r="V131" i="3"/>
  <c r="U131" i="3"/>
  <c r="T131" i="3"/>
  <c r="S131" i="3"/>
  <c r="R131" i="3"/>
  <c r="Q131" i="3"/>
  <c r="P131" i="3"/>
  <c r="O131" i="3"/>
  <c r="N131" i="3"/>
  <c r="M131" i="3"/>
  <c r="L131" i="3"/>
  <c r="K131" i="3"/>
  <c r="J131" i="3"/>
  <c r="I131" i="3"/>
  <c r="H131" i="3"/>
  <c r="G131" i="3"/>
  <c r="F131" i="3"/>
  <c r="E131" i="3"/>
  <c r="D131" i="3"/>
  <c r="AM89" i="3"/>
  <c r="AL89" i="3"/>
  <c r="AK89" i="3"/>
  <c r="AJ89" i="3"/>
  <c r="AI89" i="3"/>
  <c r="AH89" i="3"/>
  <c r="AG89" i="3"/>
  <c r="AF89" i="3"/>
  <c r="AE89" i="3"/>
  <c r="AD89" i="3"/>
  <c r="AC89" i="3"/>
  <c r="AB89" i="3"/>
  <c r="AA89" i="3"/>
  <c r="Z89" i="3"/>
  <c r="Y89" i="3"/>
  <c r="X89" i="3"/>
  <c r="W89" i="3"/>
  <c r="V89" i="3"/>
  <c r="U89" i="3"/>
  <c r="T89" i="3"/>
  <c r="S89" i="3"/>
  <c r="R89" i="3"/>
  <c r="Q89" i="3"/>
  <c r="P89" i="3"/>
  <c r="O89" i="3"/>
  <c r="N89" i="3"/>
  <c r="M89" i="3"/>
  <c r="L89" i="3"/>
  <c r="K89" i="3"/>
  <c r="J89" i="3"/>
  <c r="I89" i="3"/>
  <c r="H89" i="3"/>
  <c r="G89" i="3"/>
  <c r="F89" i="3"/>
  <c r="E89" i="3"/>
  <c r="D89" i="3"/>
  <c r="AO79" i="3"/>
  <c r="E79" i="3"/>
  <c r="G49" i="5" s="1"/>
  <c r="G52" i="5" s="1"/>
  <c r="D79" i="3"/>
  <c r="F49" i="5" s="1"/>
  <c r="E74" i="3"/>
  <c r="I9" i="2" s="1"/>
  <c r="D74" i="3"/>
  <c r="E73" i="3"/>
  <c r="F73" i="3" s="1"/>
  <c r="BD70" i="3"/>
  <c r="BC70" i="3"/>
  <c r="BB70" i="3"/>
  <c r="AZ70" i="3"/>
  <c r="AY70" i="3"/>
  <c r="AX70" i="3"/>
  <c r="AW70" i="3"/>
  <c r="AV70" i="3"/>
  <c r="AU70" i="3"/>
  <c r="AT70" i="3"/>
  <c r="AS70" i="3"/>
  <c r="AR70" i="3"/>
  <c r="AQ70" i="3"/>
  <c r="AP70" i="3"/>
  <c r="AO70" i="3"/>
  <c r="AM70" i="3"/>
  <c r="AL70" i="3"/>
  <c r="AK70" i="3"/>
  <c r="AJ70" i="3"/>
  <c r="AI70" i="3"/>
  <c r="AH70" i="3"/>
  <c r="AG70" i="3"/>
  <c r="AF70" i="3"/>
  <c r="AE70" i="3"/>
  <c r="AD70" i="3"/>
  <c r="AC70" i="3"/>
  <c r="AB70" i="3"/>
  <c r="AA70" i="3"/>
  <c r="Z70" i="3"/>
  <c r="Y70" i="3"/>
  <c r="X70" i="3"/>
  <c r="W70" i="3"/>
  <c r="V70" i="3"/>
  <c r="U70" i="3"/>
  <c r="T70" i="3"/>
  <c r="S70" i="3"/>
  <c r="R70" i="3"/>
  <c r="Q70" i="3"/>
  <c r="P70" i="3"/>
  <c r="O70" i="3"/>
  <c r="N70" i="3"/>
  <c r="M70" i="3"/>
  <c r="L70" i="3"/>
  <c r="K70" i="3"/>
  <c r="J70" i="3"/>
  <c r="I70" i="3"/>
  <c r="H70" i="3"/>
  <c r="G70" i="3"/>
  <c r="F70" i="3"/>
  <c r="E70" i="3"/>
  <c r="D70" i="3"/>
  <c r="BD68" i="3"/>
  <c r="BC68" i="3"/>
  <c r="BB68" i="3"/>
  <c r="AZ68" i="3"/>
  <c r="AY68" i="3"/>
  <c r="AX68" i="3"/>
  <c r="AW68" i="3"/>
  <c r="AV68" i="3"/>
  <c r="AU68" i="3"/>
  <c r="AT68" i="3"/>
  <c r="AS68" i="3"/>
  <c r="AR68" i="3"/>
  <c r="AQ68" i="3"/>
  <c r="AP68" i="3"/>
  <c r="AO68" i="3"/>
  <c r="AM68" i="3"/>
  <c r="AL68" i="3"/>
  <c r="AK68" i="3"/>
  <c r="AJ68" i="3"/>
  <c r="AI68" i="3"/>
  <c r="AH68" i="3"/>
  <c r="AG68" i="3"/>
  <c r="AF68" i="3"/>
  <c r="AE68" i="3"/>
  <c r="AD68" i="3"/>
  <c r="AC68" i="3"/>
  <c r="AB68" i="3"/>
  <c r="AA68" i="3"/>
  <c r="Z68" i="3"/>
  <c r="Y68" i="3"/>
  <c r="X68" i="3"/>
  <c r="W68" i="3"/>
  <c r="V68" i="3"/>
  <c r="U68" i="3"/>
  <c r="T68" i="3"/>
  <c r="S68" i="3"/>
  <c r="R68" i="3"/>
  <c r="Q68" i="3"/>
  <c r="P68" i="3"/>
  <c r="O68" i="3"/>
  <c r="N68" i="3"/>
  <c r="M68" i="3"/>
  <c r="L68" i="3"/>
  <c r="K68" i="3"/>
  <c r="J68" i="3"/>
  <c r="I68" i="3"/>
  <c r="H68" i="3"/>
  <c r="G68" i="3"/>
  <c r="F68" i="3"/>
  <c r="E68" i="3"/>
  <c r="D68" i="3"/>
  <c r="BD64" i="3"/>
  <c r="BC64" i="3"/>
  <c r="BB64" i="3"/>
  <c r="AZ64" i="3"/>
  <c r="AY64" i="3"/>
  <c r="AX64" i="3"/>
  <c r="AW64" i="3"/>
  <c r="AV64" i="3"/>
  <c r="AU64" i="3"/>
  <c r="AT64" i="3"/>
  <c r="AS64" i="3"/>
  <c r="AR64" i="3"/>
  <c r="AQ64" i="3"/>
  <c r="AP64" i="3"/>
  <c r="AO64" i="3"/>
  <c r="AM64" i="3"/>
  <c r="AL64" i="3"/>
  <c r="AK64" i="3"/>
  <c r="AJ64" i="3"/>
  <c r="AI64" i="3"/>
  <c r="AH64" i="3"/>
  <c r="AG64" i="3"/>
  <c r="AF64" i="3"/>
  <c r="AE64" i="3"/>
  <c r="AD64" i="3"/>
  <c r="AC64" i="3"/>
  <c r="AB64" i="3"/>
  <c r="AA64" i="3"/>
  <c r="Z64" i="3"/>
  <c r="Y64" i="3"/>
  <c r="X64" i="3"/>
  <c r="W64" i="3"/>
  <c r="V64" i="3"/>
  <c r="U64" i="3"/>
  <c r="T64" i="3"/>
  <c r="S64" i="3"/>
  <c r="R64" i="3"/>
  <c r="Q64" i="3"/>
  <c r="P64" i="3"/>
  <c r="O64" i="3"/>
  <c r="N64" i="3"/>
  <c r="M64" i="3"/>
  <c r="L64" i="3"/>
  <c r="K64" i="3"/>
  <c r="J64" i="3"/>
  <c r="I64" i="3"/>
  <c r="H64" i="3"/>
  <c r="G64" i="3"/>
  <c r="F64" i="3"/>
  <c r="E64" i="3"/>
  <c r="D64" i="3"/>
  <c r="BD60" i="3"/>
  <c r="BC60" i="3"/>
  <c r="BB60" i="3"/>
  <c r="AZ60" i="3"/>
  <c r="AY60" i="3"/>
  <c r="AX60" i="3"/>
  <c r="AW60" i="3"/>
  <c r="AV60" i="3"/>
  <c r="AU60" i="3"/>
  <c r="AT60" i="3"/>
  <c r="AS60" i="3"/>
  <c r="AR60" i="3"/>
  <c r="AQ60" i="3"/>
  <c r="AP60" i="3"/>
  <c r="AO60" i="3"/>
  <c r="AM60" i="3"/>
  <c r="AL60" i="3"/>
  <c r="AK60" i="3"/>
  <c r="AJ60" i="3"/>
  <c r="AI60" i="3"/>
  <c r="AH60" i="3"/>
  <c r="AG60" i="3"/>
  <c r="AF6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AZ56" i="3"/>
  <c r="AV56" i="3"/>
  <c r="AR56" i="3"/>
  <c r="AM56" i="3"/>
  <c r="AI56" i="3"/>
  <c r="AE56" i="3"/>
  <c r="AA56" i="3"/>
  <c r="W56" i="3"/>
  <c r="S56" i="3"/>
  <c r="O56" i="3"/>
  <c r="K56" i="3"/>
  <c r="G56" i="3"/>
  <c r="BD54" i="3"/>
  <c r="BC54" i="3"/>
  <c r="BB54" i="3"/>
  <c r="AZ54" i="3"/>
  <c r="AY54" i="3"/>
  <c r="AX54" i="3"/>
  <c r="AW54" i="3"/>
  <c r="AV54" i="3"/>
  <c r="AU54" i="3"/>
  <c r="AT54" i="3"/>
  <c r="AS54" i="3"/>
  <c r="AR54" i="3"/>
  <c r="AQ54" i="3"/>
  <c r="AP54" i="3"/>
  <c r="AO54" i="3"/>
  <c r="AM54" i="3"/>
  <c r="AL54" i="3"/>
  <c r="AK54" i="3"/>
  <c r="AJ54" i="3"/>
  <c r="AI54" i="3"/>
  <c r="AH54" i="3"/>
  <c r="AG54" i="3"/>
  <c r="AF54" i="3"/>
  <c r="AE54" i="3"/>
  <c r="AD54" i="3"/>
  <c r="AC54" i="3"/>
  <c r="AB54" i="3"/>
  <c r="AA54" i="3"/>
  <c r="Z54" i="3"/>
  <c r="Y54" i="3"/>
  <c r="X54" i="3"/>
  <c r="W54" i="3"/>
  <c r="V54" i="3"/>
  <c r="U54" i="3"/>
  <c r="T54" i="3"/>
  <c r="S54" i="3"/>
  <c r="R54" i="3"/>
  <c r="Q54" i="3"/>
  <c r="P54" i="3"/>
  <c r="O54" i="3"/>
  <c r="N54" i="3"/>
  <c r="M54" i="3"/>
  <c r="L54" i="3"/>
  <c r="K54" i="3"/>
  <c r="J54" i="3"/>
  <c r="I54" i="3"/>
  <c r="H54" i="3"/>
  <c r="G54" i="3"/>
  <c r="F54" i="3"/>
  <c r="E54" i="3"/>
  <c r="D54" i="3"/>
  <c r="BD51" i="3"/>
  <c r="BD56" i="3" s="1"/>
  <c r="BC51" i="3"/>
  <c r="BC56" i="3" s="1"/>
  <c r="BB51" i="3"/>
  <c r="BB56" i="3" s="1"/>
  <c r="AZ51" i="3"/>
  <c r="AY51" i="3"/>
  <c r="AY56" i="3" s="1"/>
  <c r="AX51" i="3"/>
  <c r="AX56" i="3" s="1"/>
  <c r="AW51" i="3"/>
  <c r="AW56" i="3" s="1"/>
  <c r="AV51" i="3"/>
  <c r="AU51" i="3"/>
  <c r="AU56" i="3" s="1"/>
  <c r="AT51" i="3"/>
  <c r="AT56" i="3" s="1"/>
  <c r="AS51" i="3"/>
  <c r="AS56" i="3" s="1"/>
  <c r="AR51" i="3"/>
  <c r="AQ51" i="3"/>
  <c r="AQ56" i="3" s="1"/>
  <c r="AP51" i="3"/>
  <c r="AP56" i="3" s="1"/>
  <c r="AO51" i="3"/>
  <c r="AO56" i="3" s="1"/>
  <c r="AM51" i="3"/>
  <c r="AL51" i="3"/>
  <c r="AK51" i="3"/>
  <c r="AK56" i="3" s="1"/>
  <c r="AJ51" i="3"/>
  <c r="AJ56" i="3" s="1"/>
  <c r="AI51" i="3"/>
  <c r="AH51" i="3"/>
  <c r="AG51" i="3"/>
  <c r="AG56" i="3" s="1"/>
  <c r="AF51" i="3"/>
  <c r="AF56" i="3" s="1"/>
  <c r="AE51" i="3"/>
  <c r="AD51" i="3"/>
  <c r="AC51" i="3"/>
  <c r="AC56" i="3" s="1"/>
  <c r="AB51" i="3"/>
  <c r="AB56" i="3" s="1"/>
  <c r="AA51" i="3"/>
  <c r="Z51" i="3"/>
  <c r="Y51" i="3"/>
  <c r="Y56" i="3" s="1"/>
  <c r="X51" i="3"/>
  <c r="X56" i="3" s="1"/>
  <c r="W51" i="3"/>
  <c r="V51" i="3"/>
  <c r="U51" i="3"/>
  <c r="U56" i="3" s="1"/>
  <c r="T51" i="3"/>
  <c r="T56" i="3" s="1"/>
  <c r="S51" i="3"/>
  <c r="R51" i="3"/>
  <c r="Q51" i="3"/>
  <c r="Q56" i="3" s="1"/>
  <c r="P51" i="3"/>
  <c r="P56" i="3" s="1"/>
  <c r="O51" i="3"/>
  <c r="N51" i="3"/>
  <c r="M51" i="3"/>
  <c r="M56" i="3" s="1"/>
  <c r="L51" i="3"/>
  <c r="L56" i="3" s="1"/>
  <c r="K51" i="3"/>
  <c r="J51" i="3"/>
  <c r="I51" i="3"/>
  <c r="I56" i="3" s="1"/>
  <c r="H51" i="3"/>
  <c r="H56" i="3" s="1"/>
  <c r="G51" i="3"/>
  <c r="F51" i="3"/>
  <c r="E51" i="3"/>
  <c r="E56" i="3" s="1"/>
  <c r="D51" i="3"/>
  <c r="D56" i="3" s="1"/>
  <c r="AM47" i="3"/>
  <c r="AL47" i="3"/>
  <c r="AK47" i="3"/>
  <c r="AJ47" i="3"/>
  <c r="AI47" i="3"/>
  <c r="AH47" i="3"/>
  <c r="AG47" i="3"/>
  <c r="AF47" i="3"/>
  <c r="AE47" i="3"/>
  <c r="AD47" i="3"/>
  <c r="AC47" i="3"/>
  <c r="AB47" i="3"/>
  <c r="AA47" i="3"/>
  <c r="Z47" i="3"/>
  <c r="Y47" i="3"/>
  <c r="X47" i="3"/>
  <c r="W47" i="3"/>
  <c r="V47" i="3"/>
  <c r="U47" i="3"/>
  <c r="T47" i="3"/>
  <c r="S47" i="3"/>
  <c r="R47" i="3"/>
  <c r="Q47" i="3"/>
  <c r="P47" i="3"/>
  <c r="O47" i="3"/>
  <c r="N47" i="3"/>
  <c r="M47" i="3"/>
  <c r="L47" i="3"/>
  <c r="K47" i="3"/>
  <c r="J47" i="3"/>
  <c r="I47" i="3"/>
  <c r="H47" i="3"/>
  <c r="G47" i="3"/>
  <c r="F47" i="3"/>
  <c r="E47" i="3"/>
  <c r="D47" i="3"/>
  <c r="AM42" i="3"/>
  <c r="AL42" i="3"/>
  <c r="AK42" i="3"/>
  <c r="AJ42" i="3"/>
  <c r="AI42" i="3"/>
  <c r="AH42" i="3"/>
  <c r="AG42" i="3"/>
  <c r="AF42" i="3"/>
  <c r="AE42" i="3"/>
  <c r="AD42" i="3"/>
  <c r="AC42" i="3"/>
  <c r="AB42" i="3"/>
  <c r="AA42" i="3"/>
  <c r="Z42" i="3"/>
  <c r="Y42" i="3"/>
  <c r="X42" i="3"/>
  <c r="W42" i="3"/>
  <c r="V42" i="3"/>
  <c r="U42" i="3"/>
  <c r="T42" i="3"/>
  <c r="S42" i="3"/>
  <c r="R42" i="3"/>
  <c r="Q42" i="3"/>
  <c r="P42" i="3"/>
  <c r="O42" i="3"/>
  <c r="N42" i="3"/>
  <c r="M42" i="3"/>
  <c r="L42" i="3"/>
  <c r="K42" i="3"/>
  <c r="J42" i="3"/>
  <c r="I42" i="3"/>
  <c r="H42" i="3"/>
  <c r="G42" i="3"/>
  <c r="F42" i="3"/>
  <c r="E42" i="3"/>
  <c r="D42" i="3"/>
  <c r="F40" i="3"/>
  <c r="F43" i="3" s="1"/>
  <c r="AM39" i="3"/>
  <c r="AL39" i="3"/>
  <c r="AK39" i="3"/>
  <c r="AJ39" i="3"/>
  <c r="AI39" i="3"/>
  <c r="AH39" i="3"/>
  <c r="AG39" i="3"/>
  <c r="AF39" i="3"/>
  <c r="AE39" i="3"/>
  <c r="AD39" i="3"/>
  <c r="AC39" i="3"/>
  <c r="AB39" i="3"/>
  <c r="AA39" i="3"/>
  <c r="Z39" i="3"/>
  <c r="Y39" i="3"/>
  <c r="X39" i="3"/>
  <c r="W39" i="3"/>
  <c r="V39" i="3"/>
  <c r="U39" i="3"/>
  <c r="T39" i="3"/>
  <c r="S39" i="3"/>
  <c r="R39" i="3"/>
  <c r="Q39" i="3"/>
  <c r="P39" i="3"/>
  <c r="O39" i="3"/>
  <c r="N39" i="3"/>
  <c r="M39" i="3"/>
  <c r="L39" i="3"/>
  <c r="K39" i="3"/>
  <c r="J39" i="3"/>
  <c r="I39" i="3"/>
  <c r="H39" i="3"/>
  <c r="G39" i="3"/>
  <c r="F39" i="3"/>
  <c r="E39" i="3"/>
  <c r="D39" i="3"/>
  <c r="F36" i="3"/>
  <c r="E36" i="3"/>
  <c r="E40" i="3" s="1"/>
  <c r="AM35" i="3"/>
  <c r="AL35" i="3"/>
  <c r="AK35" i="3"/>
  <c r="AJ35" i="3"/>
  <c r="AI35" i="3"/>
  <c r="AH35" i="3"/>
  <c r="AG35" i="3"/>
  <c r="AF35" i="3"/>
  <c r="AE35" i="3"/>
  <c r="AD35" i="3"/>
  <c r="AC35" i="3"/>
  <c r="AB35" i="3"/>
  <c r="AA35" i="3"/>
  <c r="Z35" i="3"/>
  <c r="Y35" i="3"/>
  <c r="X35" i="3"/>
  <c r="W35" i="3"/>
  <c r="V35" i="3"/>
  <c r="U35" i="3"/>
  <c r="T35" i="3"/>
  <c r="S35" i="3"/>
  <c r="R35" i="3"/>
  <c r="Q35" i="3"/>
  <c r="P35" i="3"/>
  <c r="O35" i="3"/>
  <c r="N35" i="3"/>
  <c r="M35" i="3"/>
  <c r="L35" i="3"/>
  <c r="K35" i="3"/>
  <c r="J35" i="3"/>
  <c r="I35" i="3"/>
  <c r="H35" i="3"/>
  <c r="G35" i="3"/>
  <c r="F35" i="3"/>
  <c r="E35" i="3"/>
  <c r="D35" i="3"/>
  <c r="D36" i="3" s="1"/>
  <c r="AO33" i="3"/>
  <c r="G33" i="3"/>
  <c r="G79" i="3" s="1"/>
  <c r="F33" i="3"/>
  <c r="F79" i="3" s="1"/>
  <c r="H49" i="5" s="1"/>
  <c r="H52" i="5" s="1"/>
  <c r="AK30" i="3"/>
  <c r="AJ30" i="3"/>
  <c r="AG30" i="3"/>
  <c r="AF30" i="3"/>
  <c r="AC30" i="3"/>
  <c r="AB30" i="3"/>
  <c r="Y30" i="3"/>
  <c r="X30" i="3"/>
  <c r="U30" i="3"/>
  <c r="T30" i="3"/>
  <c r="Q30" i="3"/>
  <c r="P30" i="3"/>
  <c r="M30" i="3"/>
  <c r="L30" i="3"/>
  <c r="I30" i="3"/>
  <c r="H30" i="3"/>
  <c r="E30" i="3"/>
  <c r="D30" i="3"/>
  <c r="AM28" i="3"/>
  <c r="AL28" i="3"/>
  <c r="AK28" i="3"/>
  <c r="AJ28" i="3"/>
  <c r="AI28"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BD25" i="3"/>
  <c r="BC25" i="3"/>
  <c r="BB25" i="3"/>
  <c r="AZ25" i="3"/>
  <c r="AY25" i="3"/>
  <c r="AX25" i="3"/>
  <c r="AW25" i="3"/>
  <c r="AV25" i="3"/>
  <c r="AU25" i="3"/>
  <c r="AT25" i="3"/>
  <c r="AS25" i="3"/>
  <c r="AR25" i="3"/>
  <c r="AQ25" i="3"/>
  <c r="AP25" i="3"/>
  <c r="AO25" i="3"/>
  <c r="AM25" i="3"/>
  <c r="AM30" i="3" s="1"/>
  <c r="AL25" i="3"/>
  <c r="AL30" i="3" s="1"/>
  <c r="AK25" i="3"/>
  <c r="AJ25" i="3"/>
  <c r="AI25" i="3"/>
  <c r="AI30" i="3" s="1"/>
  <c r="AH25" i="3"/>
  <c r="AH30" i="3" s="1"/>
  <c r="AG25" i="3"/>
  <c r="AF25" i="3"/>
  <c r="AE25" i="3"/>
  <c r="AE30" i="3" s="1"/>
  <c r="AD25" i="3"/>
  <c r="AD30" i="3" s="1"/>
  <c r="AC25" i="3"/>
  <c r="AB25" i="3"/>
  <c r="AA25" i="3"/>
  <c r="AA30" i="3" s="1"/>
  <c r="Z25" i="3"/>
  <c r="Z30" i="3" s="1"/>
  <c r="Y25" i="3"/>
  <c r="X25" i="3"/>
  <c r="W25" i="3"/>
  <c r="W30" i="3" s="1"/>
  <c r="V25" i="3"/>
  <c r="V30" i="3" s="1"/>
  <c r="U25" i="3"/>
  <c r="T25" i="3"/>
  <c r="S25" i="3"/>
  <c r="S30" i="3" s="1"/>
  <c r="R25" i="3"/>
  <c r="R30" i="3" s="1"/>
  <c r="Q25" i="3"/>
  <c r="P25" i="3"/>
  <c r="O25" i="3"/>
  <c r="O30" i="3" s="1"/>
  <c r="N25" i="3"/>
  <c r="N30" i="3" s="1"/>
  <c r="M25" i="3"/>
  <c r="L25" i="3"/>
  <c r="K25" i="3"/>
  <c r="K30" i="3" s="1"/>
  <c r="J25" i="3"/>
  <c r="J30" i="3" s="1"/>
  <c r="I25" i="3"/>
  <c r="H25" i="3"/>
  <c r="G25" i="3"/>
  <c r="G30" i="3" s="1"/>
  <c r="F25" i="3"/>
  <c r="F30" i="3" s="1"/>
  <c r="E25" i="3"/>
  <c r="D25"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F17" i="3" s="1"/>
  <c r="E16" i="3"/>
  <c r="D16" i="3"/>
  <c r="F14" i="3"/>
  <c r="AM13" i="3"/>
  <c r="AL13" i="3"/>
  <c r="AK13" i="3"/>
  <c r="AJ13" i="3"/>
  <c r="AI13" i="3"/>
  <c r="AH13" i="3"/>
  <c r="AG13" i="3"/>
  <c r="AF13" i="3"/>
  <c r="AE13" i="3"/>
  <c r="AD13" i="3"/>
  <c r="AC13" i="3"/>
  <c r="AB13" i="3"/>
  <c r="AA13" i="3"/>
  <c r="Z13" i="3"/>
  <c r="Y13" i="3"/>
  <c r="X13" i="3"/>
  <c r="W13" i="3"/>
  <c r="V13" i="3"/>
  <c r="U13" i="3"/>
  <c r="T13" i="3"/>
  <c r="S13" i="3"/>
  <c r="R13" i="3"/>
  <c r="Q13" i="3"/>
  <c r="P13" i="3"/>
  <c r="O13" i="3"/>
  <c r="N13" i="3"/>
  <c r="M13" i="3"/>
  <c r="L13" i="3"/>
  <c r="K13" i="3"/>
  <c r="J13" i="3"/>
  <c r="I13" i="3"/>
  <c r="H13" i="3"/>
  <c r="G13" i="3"/>
  <c r="F13" i="3"/>
  <c r="E13" i="3"/>
  <c r="D13" i="3"/>
  <c r="F10" i="3"/>
  <c r="E10" i="3"/>
  <c r="E14" i="3" s="1"/>
  <c r="E17" i="3" s="1"/>
  <c r="AM9" i="3"/>
  <c r="AL9" i="3"/>
  <c r="AK9" i="3"/>
  <c r="AJ9" i="3"/>
  <c r="AI9" i="3"/>
  <c r="AH9" i="3"/>
  <c r="AG9" i="3"/>
  <c r="AF9" i="3"/>
  <c r="AE9" i="3"/>
  <c r="AD9" i="3"/>
  <c r="AC9" i="3"/>
  <c r="AB9" i="3"/>
  <c r="AA9" i="3"/>
  <c r="Z9" i="3"/>
  <c r="Y9" i="3"/>
  <c r="X9" i="3"/>
  <c r="W9" i="3"/>
  <c r="V9" i="3"/>
  <c r="U9" i="3"/>
  <c r="T9" i="3"/>
  <c r="S9" i="3"/>
  <c r="R9" i="3"/>
  <c r="Q9" i="3"/>
  <c r="P9" i="3"/>
  <c r="O9" i="3"/>
  <c r="N9" i="3"/>
  <c r="M9" i="3"/>
  <c r="L9" i="3"/>
  <c r="K9" i="3"/>
  <c r="J9" i="3"/>
  <c r="I9" i="3"/>
  <c r="H9" i="3"/>
  <c r="G9" i="3"/>
  <c r="G10" i="3" s="1"/>
  <c r="F9" i="3"/>
  <c r="E9" i="3"/>
  <c r="D9" i="3"/>
  <c r="D10" i="3" s="1"/>
  <c r="AO7" i="3"/>
  <c r="H7" i="3"/>
  <c r="H10" i="3" s="1"/>
  <c r="D4" i="3"/>
  <c r="B114" i="12"/>
  <c r="B113" i="12"/>
  <c r="B112" i="12"/>
  <c r="B111" i="12"/>
  <c r="B110" i="12"/>
  <c r="B109" i="12"/>
  <c r="B108" i="12"/>
  <c r="B107" i="12"/>
  <c r="B106" i="12"/>
  <c r="B105" i="12"/>
  <c r="B104" i="12"/>
  <c r="B103" i="12"/>
  <c r="B102" i="12"/>
  <c r="B94" i="12"/>
  <c r="B93" i="12"/>
  <c r="B92" i="12"/>
  <c r="B91" i="12"/>
  <c r="B90" i="12"/>
  <c r="B89" i="12"/>
  <c r="B88" i="12"/>
  <c r="B87" i="12"/>
  <c r="B86" i="12"/>
  <c r="B85" i="12"/>
  <c r="B84" i="12"/>
  <c r="B83" i="12"/>
  <c r="B82" i="12"/>
  <c r="B74" i="12"/>
  <c r="B73" i="12"/>
  <c r="B72" i="12"/>
  <c r="B71" i="12"/>
  <c r="B70" i="12"/>
  <c r="B69" i="12"/>
  <c r="B68" i="12"/>
  <c r="B67" i="12"/>
  <c r="B66" i="12"/>
  <c r="B65" i="12"/>
  <c r="B64" i="12"/>
  <c r="B63" i="12"/>
  <c r="B62" i="12"/>
  <c r="B54" i="12"/>
  <c r="B53" i="12"/>
  <c r="B52" i="12"/>
  <c r="B51" i="12"/>
  <c r="B50" i="12"/>
  <c r="B49" i="12"/>
  <c r="B48" i="12"/>
  <c r="B47" i="12"/>
  <c r="B46" i="12"/>
  <c r="B45" i="12"/>
  <c r="B44" i="12"/>
  <c r="B43" i="12"/>
  <c r="B42" i="12"/>
  <c r="B34" i="12"/>
  <c r="B33" i="12"/>
  <c r="B32" i="12"/>
  <c r="B31" i="12"/>
  <c r="B30" i="12"/>
  <c r="B29" i="12"/>
  <c r="B28" i="12"/>
  <c r="B27" i="12"/>
  <c r="B26" i="12"/>
  <c r="B25" i="12"/>
  <c r="B24" i="12"/>
  <c r="B23" i="12"/>
  <c r="B22" i="12"/>
  <c r="B17" i="12"/>
  <c r="B16" i="12"/>
  <c r="B15" i="12"/>
  <c r="B14" i="12"/>
  <c r="B13" i="12"/>
  <c r="B12" i="12"/>
  <c r="B11" i="12"/>
  <c r="B10" i="12"/>
  <c r="B9" i="12"/>
  <c r="B8" i="12"/>
  <c r="B7" i="12"/>
  <c r="B6" i="12"/>
  <c r="B5" i="12"/>
  <c r="N4" i="12"/>
  <c r="M4" i="12"/>
  <c r="L4" i="12"/>
  <c r="K4" i="12"/>
  <c r="J4" i="12"/>
  <c r="I4" i="12"/>
  <c r="H4" i="12"/>
  <c r="G4" i="12"/>
  <c r="F4" i="12"/>
  <c r="E4" i="12"/>
  <c r="D4" i="12"/>
  <c r="C4" i="12"/>
  <c r="E17" i="11"/>
  <c r="J13" i="11"/>
  <c r="J15" i="11" s="1"/>
  <c r="H13" i="11"/>
  <c r="G13" i="11"/>
  <c r="I13" i="11" s="1"/>
  <c r="D13" i="11"/>
  <c r="E13" i="11" s="1"/>
  <c r="C13" i="11"/>
  <c r="I12" i="11"/>
  <c r="E12" i="11"/>
  <c r="I11" i="11"/>
  <c r="E11" i="11"/>
  <c r="I10" i="11"/>
  <c r="E10" i="11"/>
  <c r="I9" i="11"/>
  <c r="E9" i="11"/>
  <c r="H7" i="11"/>
  <c r="H15" i="11" s="1"/>
  <c r="G7" i="11"/>
  <c r="I7" i="11" s="1"/>
  <c r="D7" i="11"/>
  <c r="C7" i="11"/>
  <c r="C15" i="11" s="1"/>
  <c r="I6" i="11"/>
  <c r="E6" i="11"/>
  <c r="I5" i="11"/>
  <c r="E5" i="11"/>
  <c r="BD81" i="2"/>
  <c r="BC81" i="2"/>
  <c r="BB81" i="2"/>
  <c r="BA81" i="2"/>
  <c r="BF78" i="2"/>
  <c r="AS78" i="2"/>
  <c r="H78" i="2"/>
  <c r="AQ76" i="2"/>
  <c r="AP76" i="2"/>
  <c r="AO76" i="2"/>
  <c r="AN76" i="2"/>
  <c r="AM76" i="2"/>
  <c r="AL76" i="2"/>
  <c r="AK76" i="2"/>
  <c r="AJ76" i="2"/>
  <c r="AI76" i="2"/>
  <c r="AH76" i="2"/>
  <c r="AG76" i="2"/>
  <c r="AF76" i="2"/>
  <c r="AE76" i="2"/>
  <c r="AD76" i="2"/>
  <c r="AC76" i="2"/>
  <c r="AB76" i="2"/>
  <c r="AA76" i="2"/>
  <c r="Z76" i="2"/>
  <c r="Y76" i="2"/>
  <c r="X76" i="2"/>
  <c r="W76" i="2"/>
  <c r="V76" i="2"/>
  <c r="U76" i="2"/>
  <c r="T76" i="2"/>
  <c r="S76" i="2"/>
  <c r="R76" i="2"/>
  <c r="Q76" i="2"/>
  <c r="P76" i="2"/>
  <c r="O76" i="2"/>
  <c r="N76" i="2"/>
  <c r="M76" i="2"/>
  <c r="L76" i="2"/>
  <c r="K76" i="2"/>
  <c r="J76" i="2"/>
  <c r="I76" i="2"/>
  <c r="H76" i="2"/>
  <c r="BD75" i="2"/>
  <c r="BC75" i="2"/>
  <c r="BH75" i="2" s="1"/>
  <c r="BB75" i="2"/>
  <c r="BA75" i="2"/>
  <c r="AZ75" i="2"/>
  <c r="AY75" i="2"/>
  <c r="AX75" i="2"/>
  <c r="AW75" i="2"/>
  <c r="BG75" i="2" s="1"/>
  <c r="AV75" i="2"/>
  <c r="AU75" i="2"/>
  <c r="AT75" i="2"/>
  <c r="AS75" i="2"/>
  <c r="BF75" i="2" s="1"/>
  <c r="AQ73" i="2"/>
  <c r="AP73" i="2"/>
  <c r="AO73" i="2"/>
  <c r="AN73" i="2"/>
  <c r="AM73" i="2"/>
  <c r="AL73" i="2"/>
  <c r="AK73" i="2"/>
  <c r="AJ73" i="2"/>
  <c r="AI73" i="2"/>
  <c r="AH73" i="2"/>
  <c r="AG73" i="2"/>
  <c r="AF73" i="2"/>
  <c r="AE73" i="2"/>
  <c r="AD73" i="2"/>
  <c r="AC73" i="2"/>
  <c r="AB73" i="2"/>
  <c r="AA73" i="2"/>
  <c r="Z73" i="2"/>
  <c r="Y73" i="2"/>
  <c r="X73" i="2"/>
  <c r="W73" i="2"/>
  <c r="V73" i="2"/>
  <c r="U73" i="2"/>
  <c r="T73" i="2"/>
  <c r="S73" i="2"/>
  <c r="R73" i="2"/>
  <c r="Q73" i="2"/>
  <c r="P73" i="2"/>
  <c r="O73" i="2"/>
  <c r="N73" i="2"/>
  <c r="M73" i="2"/>
  <c r="L73" i="2"/>
  <c r="K73" i="2"/>
  <c r="J73" i="2"/>
  <c r="I73" i="2"/>
  <c r="H73" i="2"/>
  <c r="BD72" i="2"/>
  <c r="BC72" i="2"/>
  <c r="BB72" i="2"/>
  <c r="BA72" i="2"/>
  <c r="BH72" i="2" s="1"/>
  <c r="AZ72" i="2"/>
  <c r="AY72" i="2"/>
  <c r="AX72" i="2"/>
  <c r="AW72" i="2"/>
  <c r="BG72" i="2" s="1"/>
  <c r="AV72" i="2"/>
  <c r="AU72" i="2"/>
  <c r="AT72" i="2"/>
  <c r="AS72" i="2"/>
  <c r="BF72" i="2" s="1"/>
  <c r="AQ69" i="2"/>
  <c r="AP69" i="2"/>
  <c r="AO69" i="2"/>
  <c r="BD69" i="2" s="1"/>
  <c r="AN69" i="2"/>
  <c r="AM69" i="2"/>
  <c r="AL69" i="2"/>
  <c r="BC69" i="2" s="1"/>
  <c r="AK69" i="2"/>
  <c r="AJ69" i="2"/>
  <c r="AI69" i="2"/>
  <c r="BB69" i="2" s="1"/>
  <c r="AH69" i="2"/>
  <c r="AG69" i="2"/>
  <c r="AF69" i="2"/>
  <c r="BA69" i="2" s="1"/>
  <c r="AE69" i="2"/>
  <c r="AD69" i="2"/>
  <c r="AC69" i="2"/>
  <c r="AZ69" i="2" s="1"/>
  <c r="AB69" i="2"/>
  <c r="AA69" i="2"/>
  <c r="Z69" i="2"/>
  <c r="AY69" i="2" s="1"/>
  <c r="Y69" i="2"/>
  <c r="X69" i="2"/>
  <c r="W69" i="2"/>
  <c r="AX69" i="2" s="1"/>
  <c r="V69" i="2"/>
  <c r="U69" i="2"/>
  <c r="T69" i="2"/>
  <c r="AW69" i="2" s="1"/>
  <c r="S69" i="2"/>
  <c r="R69" i="2"/>
  <c r="Q69" i="2"/>
  <c r="AV69" i="2" s="1"/>
  <c r="P69" i="2"/>
  <c r="O69" i="2"/>
  <c r="N69" i="2"/>
  <c r="AU69" i="2" s="1"/>
  <c r="M69" i="2"/>
  <c r="L69" i="2"/>
  <c r="K69" i="2"/>
  <c r="AT69" i="2" s="1"/>
  <c r="J69" i="2"/>
  <c r="I69" i="2"/>
  <c r="H69" i="2"/>
  <c r="AS69" i="2" s="1"/>
  <c r="B69" i="2"/>
  <c r="B68" i="2"/>
  <c r="B67" i="2"/>
  <c r="B66" i="2"/>
  <c r="B65" i="2"/>
  <c r="AQ63" i="2"/>
  <c r="AP63" i="2"/>
  <c r="AO63" i="2"/>
  <c r="BD63" i="2" s="1"/>
  <c r="AN63" i="2"/>
  <c r="AM63" i="2"/>
  <c r="AL63" i="2"/>
  <c r="BC63" i="2" s="1"/>
  <c r="AK63" i="2"/>
  <c r="AJ63" i="2"/>
  <c r="AI63" i="2"/>
  <c r="BB63" i="2" s="1"/>
  <c r="AH63" i="2"/>
  <c r="AG63" i="2"/>
  <c r="AF63" i="2"/>
  <c r="BA63" i="2" s="1"/>
  <c r="BH63" i="2" s="1"/>
  <c r="AE63" i="2"/>
  <c r="AD63" i="2"/>
  <c r="AC63" i="2"/>
  <c r="AZ63" i="2" s="1"/>
  <c r="AB63" i="2"/>
  <c r="AA63" i="2"/>
  <c r="Z63" i="2"/>
  <c r="AY63" i="2" s="1"/>
  <c r="Y63" i="2"/>
  <c r="X63" i="2"/>
  <c r="W63" i="2"/>
  <c r="AX63" i="2" s="1"/>
  <c r="V63" i="2"/>
  <c r="U63" i="2"/>
  <c r="T63" i="2"/>
  <c r="AW63" i="2" s="1"/>
  <c r="BG63" i="2" s="1"/>
  <c r="S63" i="2"/>
  <c r="R63" i="2"/>
  <c r="Q63" i="2"/>
  <c r="AV63" i="2" s="1"/>
  <c r="P63" i="2"/>
  <c r="O63" i="2"/>
  <c r="N63" i="2"/>
  <c r="AU63" i="2" s="1"/>
  <c r="M63" i="2"/>
  <c r="L63" i="2"/>
  <c r="K63" i="2"/>
  <c r="AT63" i="2" s="1"/>
  <c r="J63" i="2"/>
  <c r="I63" i="2"/>
  <c r="H63" i="2"/>
  <c r="AS63" i="2" s="1"/>
  <c r="BF63" i="2" s="1"/>
  <c r="I57" i="2"/>
  <c r="I45" i="2" s="1"/>
  <c r="H57" i="2"/>
  <c r="I56" i="2"/>
  <c r="H56" i="2"/>
  <c r="G48" i="2"/>
  <c r="BF47" i="2"/>
  <c r="BD47" i="2"/>
  <c r="BH47" i="2" s="1"/>
  <c r="BC47" i="2"/>
  <c r="BB47" i="2"/>
  <c r="BA47" i="2"/>
  <c r="AZ47" i="2"/>
  <c r="BG47" i="2" s="1"/>
  <c r="AY47" i="2"/>
  <c r="AX47" i="2"/>
  <c r="AW47" i="2"/>
  <c r="AV47" i="2"/>
  <c r="AU47" i="2"/>
  <c r="AT47" i="2"/>
  <c r="AS47" i="2"/>
  <c r="H46" i="2"/>
  <c r="H68" i="2" s="1"/>
  <c r="G42" i="2"/>
  <c r="G50" i="2" s="1"/>
  <c r="AT41" i="2"/>
  <c r="AQ41" i="2"/>
  <c r="BD41" i="2" s="1"/>
  <c r="BH41" i="2" s="1"/>
  <c r="AP41" i="2"/>
  <c r="AO41" i="2"/>
  <c r="AN41" i="2"/>
  <c r="AN66" i="2" s="1"/>
  <c r="AM41" i="2"/>
  <c r="AM66" i="2" s="1"/>
  <c r="AL41" i="2"/>
  <c r="AK41" i="2"/>
  <c r="AJ41" i="2"/>
  <c r="AJ66" i="2" s="1"/>
  <c r="AI41" i="2"/>
  <c r="AI66" i="2" s="1"/>
  <c r="AH41" i="2"/>
  <c r="BA41" i="2" s="1"/>
  <c r="AG41" i="2"/>
  <c r="AF41" i="2"/>
  <c r="AF66" i="2" s="1"/>
  <c r="AE41" i="2"/>
  <c r="AZ41" i="2" s="1"/>
  <c r="BG41" i="2" s="1"/>
  <c r="AD41" i="2"/>
  <c r="AC41" i="2"/>
  <c r="AB41" i="2"/>
  <c r="AB66" i="2" s="1"/>
  <c r="AA41" i="2"/>
  <c r="AA66" i="2" s="1"/>
  <c r="Z41" i="2"/>
  <c r="Y41" i="2"/>
  <c r="X41" i="2"/>
  <c r="X66" i="2" s="1"/>
  <c r="W41" i="2"/>
  <c r="W66" i="2" s="1"/>
  <c r="V41" i="2"/>
  <c r="AW41" i="2" s="1"/>
  <c r="U41" i="2"/>
  <c r="T41" i="2"/>
  <c r="T66" i="2" s="1"/>
  <c r="S41" i="2"/>
  <c r="AV41" i="2" s="1"/>
  <c r="BF41" i="2" s="1"/>
  <c r="R41" i="2"/>
  <c r="Q41" i="2"/>
  <c r="P41" i="2"/>
  <c r="P66" i="2" s="1"/>
  <c r="O41" i="2"/>
  <c r="O66" i="2" s="1"/>
  <c r="N41" i="2"/>
  <c r="M41" i="2"/>
  <c r="L41" i="2"/>
  <c r="L66" i="2" s="1"/>
  <c r="K41" i="2"/>
  <c r="K66" i="2" s="1"/>
  <c r="J41" i="2"/>
  <c r="AS41" i="2" s="1"/>
  <c r="I41" i="2"/>
  <c r="H41" i="2"/>
  <c r="H66" i="2" s="1"/>
  <c r="H40" i="2"/>
  <c r="I40" i="2" s="1"/>
  <c r="J40" i="2" s="1"/>
  <c r="K40" i="2" s="1"/>
  <c r="L40" i="2" s="1"/>
  <c r="M40" i="2" s="1"/>
  <c r="BD27" i="2"/>
  <c r="BC27" i="2"/>
  <c r="BB27" i="2"/>
  <c r="BA27" i="2"/>
  <c r="AZ27" i="2"/>
  <c r="AY27" i="2"/>
  <c r="AX27" i="2"/>
  <c r="BG27" i="2" s="1"/>
  <c r="AW27" i="2"/>
  <c r="AV27" i="2"/>
  <c r="AU27" i="2"/>
  <c r="AT27" i="2"/>
  <c r="AS27" i="2"/>
  <c r="BH23" i="2"/>
  <c r="BD23" i="2"/>
  <c r="BC23" i="2"/>
  <c r="BB23" i="2"/>
  <c r="BA23" i="2"/>
  <c r="AZ23" i="2"/>
  <c r="AY23" i="2"/>
  <c r="AX23" i="2"/>
  <c r="AW23" i="2"/>
  <c r="BG23" i="2" s="1"/>
  <c r="AV23" i="2"/>
  <c r="AU23" i="2"/>
  <c r="AT23" i="2"/>
  <c r="AS23" i="2"/>
  <c r="BF23" i="2" s="1"/>
  <c r="B17" i="2"/>
  <c r="B16" i="2"/>
  <c r="B15" i="2"/>
  <c r="B14" i="2"/>
  <c r="H9" i="2"/>
  <c r="H45" i="2" s="1"/>
  <c r="H67" i="2" s="1"/>
  <c r="BF4" i="2"/>
  <c r="J4" i="2"/>
  <c r="I4" i="2"/>
  <c r="BF3" i="2"/>
  <c r="BG3" i="2" s="1"/>
  <c r="BH3" i="2" s="1"/>
  <c r="AS3" i="2"/>
  <c r="I3" i="2"/>
  <c r="H3" i="2"/>
  <c r="O59" i="12" l="1"/>
  <c r="O56" i="12"/>
  <c r="O76" i="12"/>
  <c r="O79" i="12"/>
  <c r="O35" i="12"/>
  <c r="E37" i="12"/>
  <c r="E39" i="12" s="1"/>
  <c r="I37" i="12"/>
  <c r="I39" i="12" s="1"/>
  <c r="M37" i="12"/>
  <c r="M39" i="12" s="1"/>
  <c r="C56" i="12"/>
  <c r="F57" i="12"/>
  <c r="F59" i="12" s="1"/>
  <c r="J57" i="12"/>
  <c r="J59" i="12" s="1"/>
  <c r="N57" i="12"/>
  <c r="N59" i="12" s="1"/>
  <c r="L76" i="12"/>
  <c r="C77" i="12"/>
  <c r="C79" i="12" s="1"/>
  <c r="G77" i="12"/>
  <c r="G79" i="12" s="1"/>
  <c r="K77" i="12"/>
  <c r="K79" i="12" s="1"/>
  <c r="D97" i="12"/>
  <c r="D99" i="12" s="1"/>
  <c r="H97" i="12"/>
  <c r="H99" i="12" s="1"/>
  <c r="L97" i="12"/>
  <c r="L99" i="12" s="1"/>
  <c r="C19" i="12"/>
  <c r="K19" i="12"/>
  <c r="C9" i="12"/>
  <c r="C12" i="12"/>
  <c r="G12" i="12"/>
  <c r="F14" i="12"/>
  <c r="J14" i="12"/>
  <c r="F15" i="12"/>
  <c r="J15" i="12"/>
  <c r="C17" i="12"/>
  <c r="G17" i="12"/>
  <c r="K17" i="12"/>
  <c r="C36" i="12"/>
  <c r="F37" i="12"/>
  <c r="F39" i="12" s="1"/>
  <c r="J37" i="12"/>
  <c r="J39" i="12" s="1"/>
  <c r="N37" i="12"/>
  <c r="N39" i="12" s="1"/>
  <c r="L56" i="12"/>
  <c r="C57" i="12"/>
  <c r="C59" i="12" s="1"/>
  <c r="G57" i="12"/>
  <c r="G59" i="12" s="1"/>
  <c r="K57" i="12"/>
  <c r="K59" i="12" s="1"/>
  <c r="D77" i="12"/>
  <c r="D79" i="12" s="1"/>
  <c r="H77" i="12"/>
  <c r="H79" i="12" s="1"/>
  <c r="L77" i="12"/>
  <c r="L79" i="12" s="1"/>
  <c r="E97" i="12"/>
  <c r="E99" i="12" s="1"/>
  <c r="I97" i="12"/>
  <c r="I99" i="12" s="1"/>
  <c r="M97" i="12"/>
  <c r="M99" i="12" s="1"/>
  <c r="C7" i="12"/>
  <c r="F13" i="12"/>
  <c r="C14" i="12"/>
  <c r="G14" i="12"/>
  <c r="C15" i="12"/>
  <c r="G15" i="12"/>
  <c r="K15" i="12"/>
  <c r="F16" i="12"/>
  <c r="J16" i="12"/>
  <c r="C37" i="12"/>
  <c r="C39" i="12" s="1"/>
  <c r="G37" i="12"/>
  <c r="G39" i="12" s="1"/>
  <c r="K37" i="12"/>
  <c r="K39" i="12" s="1"/>
  <c r="D57" i="12"/>
  <c r="D59" i="12" s="1"/>
  <c r="H57" i="12"/>
  <c r="H59" i="12" s="1"/>
  <c r="L57" i="12"/>
  <c r="L59" i="12" s="1"/>
  <c r="E77" i="12"/>
  <c r="E79" i="12" s="1"/>
  <c r="I77" i="12"/>
  <c r="I79" i="12" s="1"/>
  <c r="M77" i="12"/>
  <c r="M79" i="12" s="1"/>
  <c r="C93" i="12"/>
  <c r="G93" i="12"/>
  <c r="K93" i="12"/>
  <c r="C96" i="12"/>
  <c r="O96" i="12"/>
  <c r="F97" i="12"/>
  <c r="F99" i="12" s="1"/>
  <c r="J97" i="12"/>
  <c r="J99" i="12" s="1"/>
  <c r="N97" i="12"/>
  <c r="N99" i="12" s="1"/>
  <c r="G19" i="12"/>
  <c r="C8" i="12"/>
  <c r="C13" i="12"/>
  <c r="G13" i="12"/>
  <c r="D37" i="12"/>
  <c r="D39" i="12" s="1"/>
  <c r="H37" i="12"/>
  <c r="H39" i="12" s="1"/>
  <c r="E57" i="12"/>
  <c r="E59" i="12" s="1"/>
  <c r="I57" i="12"/>
  <c r="I59" i="12" s="1"/>
  <c r="C76" i="12"/>
  <c r="F77" i="12"/>
  <c r="F79" i="12" s="1"/>
  <c r="J77" i="12"/>
  <c r="J79" i="12" s="1"/>
  <c r="C97" i="12"/>
  <c r="C99" i="12" s="1"/>
  <c r="G97" i="12"/>
  <c r="G99" i="12" s="1"/>
  <c r="G15" i="11"/>
  <c r="I15" i="11" s="1"/>
  <c r="D15" i="11"/>
  <c r="E15" i="11" s="1"/>
  <c r="N40" i="2"/>
  <c r="O40" i="2" s="1"/>
  <c r="P40" i="2" s="1"/>
  <c r="AT40" i="2"/>
  <c r="AO10" i="3"/>
  <c r="D14" i="3"/>
  <c r="D11" i="3"/>
  <c r="AS40" i="2"/>
  <c r="BF69" i="2"/>
  <c r="BG69" i="2"/>
  <c r="BH69" i="2"/>
  <c r="AS4" i="2"/>
  <c r="AT3" i="2"/>
  <c r="J8" i="9"/>
  <c r="H4" i="6"/>
  <c r="H4" i="5"/>
  <c r="H4" i="7"/>
  <c r="H4" i="4"/>
  <c r="F4" i="3"/>
  <c r="J3" i="2"/>
  <c r="K4" i="2"/>
  <c r="I66" i="2"/>
  <c r="AS66" i="2" s="1"/>
  <c r="J66" i="2"/>
  <c r="M66" i="2"/>
  <c r="AT66" i="2" s="1"/>
  <c r="N66" i="2"/>
  <c r="AU66" i="2" s="1"/>
  <c r="Q66" i="2"/>
  <c r="R66" i="2"/>
  <c r="U66" i="2"/>
  <c r="AW66" i="2" s="1"/>
  <c r="V66" i="2"/>
  <c r="Y66" i="2"/>
  <c r="AX66" i="2" s="1"/>
  <c r="Z66" i="2"/>
  <c r="AY66" i="2" s="1"/>
  <c r="AC66" i="2"/>
  <c r="AD66" i="2"/>
  <c r="AG66" i="2"/>
  <c r="BA66" i="2" s="1"/>
  <c r="AH66" i="2"/>
  <c r="AK66" i="2"/>
  <c r="BB66" i="2" s="1"/>
  <c r="AL66" i="2"/>
  <c r="BC66" i="2" s="1"/>
  <c r="AO66" i="2"/>
  <c r="AP66" i="2"/>
  <c r="AX41" i="2"/>
  <c r="G51" i="2"/>
  <c r="H14" i="3"/>
  <c r="H17" i="3" s="1"/>
  <c r="H11" i="3"/>
  <c r="BF27" i="2"/>
  <c r="BH27" i="2"/>
  <c r="BB41" i="2"/>
  <c r="H48" i="2"/>
  <c r="J56" i="2"/>
  <c r="I67" i="2"/>
  <c r="G14" i="3"/>
  <c r="G17" i="3" s="1"/>
  <c r="G11" i="3"/>
  <c r="AO36" i="3"/>
  <c r="D40" i="3"/>
  <c r="AO40" i="3" s="1"/>
  <c r="D37" i="3"/>
  <c r="F11" i="3"/>
  <c r="F37" i="3"/>
  <c r="D43" i="3"/>
  <c r="R44" i="4"/>
  <c r="AU41" i="4"/>
  <c r="AU41" i="2"/>
  <c r="AY41" i="2"/>
  <c r="BC41" i="2"/>
  <c r="J57" i="2"/>
  <c r="S66" i="2"/>
  <c r="AE66" i="2"/>
  <c r="AQ66" i="2"/>
  <c r="E7" i="11"/>
  <c r="H33" i="3"/>
  <c r="E43" i="3"/>
  <c r="AQ43" i="6"/>
  <c r="AU43" i="6"/>
  <c r="I49" i="5"/>
  <c r="J44" i="4"/>
  <c r="AR41" i="4"/>
  <c r="AR44" i="4" s="1"/>
  <c r="AH44" i="4"/>
  <c r="AZ41" i="4"/>
  <c r="AZ44" i="4" s="1"/>
  <c r="BD4" i="7"/>
  <c r="BF8" i="9"/>
  <c r="BD4" i="4"/>
  <c r="BD4" i="6"/>
  <c r="BD4" i="5"/>
  <c r="I46" i="2"/>
  <c r="I48" i="2" s="1"/>
  <c r="BB4" i="3"/>
  <c r="I7" i="3"/>
  <c r="AP7" i="3" s="1"/>
  <c r="G36" i="3"/>
  <c r="F56" i="3"/>
  <c r="J56" i="3"/>
  <c r="N56" i="3"/>
  <c r="R56" i="3"/>
  <c r="V56" i="3"/>
  <c r="Z56" i="3"/>
  <c r="AD56" i="3"/>
  <c r="AH56" i="3"/>
  <c r="AL56" i="3"/>
  <c r="G73" i="3"/>
  <c r="F74" i="3"/>
  <c r="J9" i="2" s="1"/>
  <c r="AS9" i="2" s="1"/>
  <c r="AQ49" i="5"/>
  <c r="F52" i="5"/>
  <c r="BF19" i="4"/>
  <c r="BA50" i="4"/>
  <c r="BF47" i="4"/>
  <c r="AX56" i="7"/>
  <c r="AB58" i="7"/>
  <c r="V44" i="4"/>
  <c r="AV41" i="4"/>
  <c r="AD44" i="4"/>
  <c r="AY41" i="4"/>
  <c r="AQ41" i="4"/>
  <c r="I8" i="9"/>
  <c r="G4" i="7"/>
  <c r="G4" i="6"/>
  <c r="G4" i="4"/>
  <c r="G4" i="5"/>
  <c r="E4" i="3"/>
  <c r="E11" i="3"/>
  <c r="E37" i="3"/>
  <c r="AO73" i="3"/>
  <c r="AO74" i="3"/>
  <c r="AU18" i="5"/>
  <c r="BE18" i="5" s="1"/>
  <c r="BE15" i="5"/>
  <c r="BE11" i="4"/>
  <c r="AS16" i="4"/>
  <c r="AS19" i="4" s="1"/>
  <c r="AW16" i="4"/>
  <c r="AW19" i="4" s="1"/>
  <c r="BA16" i="4"/>
  <c r="BA19" i="4" s="1"/>
  <c r="BB16" i="4"/>
  <c r="BB19" i="4" s="1"/>
  <c r="AV42" i="4"/>
  <c r="BE42" i="4" s="1"/>
  <c r="AM44" i="4"/>
  <c r="AA18" i="5"/>
  <c r="AX15" i="5"/>
  <c r="AX18" i="5" s="1"/>
  <c r="AM18" i="5"/>
  <c r="BB18" i="5" s="1"/>
  <c r="BB15" i="5"/>
  <c r="AZ15" i="5"/>
  <c r="BF15" i="5" s="1"/>
  <c r="Q45" i="5"/>
  <c r="AT42" i="5"/>
  <c r="AT45" i="5" s="1"/>
  <c r="AC45" i="5"/>
  <c r="AX42" i="5"/>
  <c r="AX45" i="5" s="1"/>
  <c r="AO45" i="5"/>
  <c r="BB42" i="5"/>
  <c r="J45" i="5"/>
  <c r="AR43" i="5"/>
  <c r="R45" i="5"/>
  <c r="AU43" i="5"/>
  <c r="V45" i="5"/>
  <c r="AV43" i="5"/>
  <c r="AV45" i="5" s="1"/>
  <c r="AD45" i="5"/>
  <c r="AY45" i="5" s="1"/>
  <c r="AY43" i="5"/>
  <c r="BF43" i="5" s="1"/>
  <c r="AH45" i="5"/>
  <c r="AZ45" i="5" s="1"/>
  <c r="AZ43" i="5"/>
  <c r="AQ43" i="5"/>
  <c r="I19" i="4"/>
  <c r="AR16" i="4"/>
  <c r="AR19" i="4" s="1"/>
  <c r="BD19" i="4" s="1"/>
  <c r="U19" i="4"/>
  <c r="AV16" i="4"/>
  <c r="AV19" i="4" s="1"/>
  <c r="AG19" i="4"/>
  <c r="AZ16" i="4"/>
  <c r="AZ19" i="4" s="1"/>
  <c r="AS41" i="4"/>
  <c r="AW41" i="4"/>
  <c r="AW44" i="4" s="1"/>
  <c r="BA41" i="4"/>
  <c r="BA44" i="4" s="1"/>
  <c r="AA44" i="4"/>
  <c r="BD47" i="4"/>
  <c r="AU45" i="5"/>
  <c r="BE42" i="5"/>
  <c r="BE16" i="4"/>
  <c r="BF16" i="4"/>
  <c r="AU19" i="4"/>
  <c r="BD30" i="4"/>
  <c r="BE47" i="4"/>
  <c r="BD50" i="4"/>
  <c r="BD16" i="5"/>
  <c r="BD24" i="5"/>
  <c r="BD31" i="5"/>
  <c r="BD37" i="5"/>
  <c r="BE37" i="5"/>
  <c r="BF37" i="5"/>
  <c r="AR45" i="5"/>
  <c r="AS42" i="4"/>
  <c r="BD42" i="4" s="1"/>
  <c r="AW42" i="4"/>
  <c r="BA42" i="4"/>
  <c r="BF42" i="4" s="1"/>
  <c r="BD48" i="4"/>
  <c r="AU50" i="4"/>
  <c r="BE50" i="4" s="1"/>
  <c r="AY50" i="4"/>
  <c r="BF50" i="4" s="1"/>
  <c r="AQ42" i="5"/>
  <c r="AW45" i="5"/>
  <c r="O43" i="6"/>
  <c r="AT40" i="6"/>
  <c r="AT43" i="6" s="1"/>
  <c r="AA43" i="6"/>
  <c r="AX40" i="6"/>
  <c r="AX43" i="6" s="1"/>
  <c r="BB40" i="6"/>
  <c r="AM43" i="6"/>
  <c r="BB43" i="6" s="1"/>
  <c r="AV40" i="6"/>
  <c r="AV43" i="6" s="1"/>
  <c r="L19" i="4"/>
  <c r="X19" i="4"/>
  <c r="AJ19" i="4"/>
  <c r="AV50" i="4"/>
  <c r="R18" i="5"/>
  <c r="AD18" i="5"/>
  <c r="AY18" i="5" s="1"/>
  <c r="AQ18" i="5"/>
  <c r="BD18" i="5" s="1"/>
  <c r="AM45" i="5"/>
  <c r="BB45" i="5" s="1"/>
  <c r="I18" i="6"/>
  <c r="AR15" i="6"/>
  <c r="AR18" i="6" s="1"/>
  <c r="BD18" i="6" s="1"/>
  <c r="U18" i="6"/>
  <c r="AV15" i="6"/>
  <c r="AV18" i="6" s="1"/>
  <c r="AG18" i="6"/>
  <c r="AZ18" i="6" s="1"/>
  <c r="AZ15" i="6"/>
  <c r="AQ24" i="6"/>
  <c r="BD29" i="6"/>
  <c r="AS43" i="6"/>
  <c r="AW43" i="6"/>
  <c r="AZ40" i="6"/>
  <c r="BF40" i="6" s="1"/>
  <c r="BF48" i="7"/>
  <c r="AY51" i="7"/>
  <c r="N45" i="5"/>
  <c r="Z45" i="5"/>
  <c r="AL45" i="5"/>
  <c r="BA45" i="5" s="1"/>
  <c r="AY42" i="5"/>
  <c r="AA45" i="5"/>
  <c r="BD48" i="5"/>
  <c r="BE15" i="6"/>
  <c r="BF15" i="6"/>
  <c r="AT15" i="6"/>
  <c r="AT18" i="6" s="1"/>
  <c r="AU18" i="6"/>
  <c r="BE18" i="6" s="1"/>
  <c r="O24" i="6"/>
  <c r="AT21" i="6"/>
  <c r="AT24" i="6" s="1"/>
  <c r="AA24" i="6"/>
  <c r="AX21" i="6"/>
  <c r="AX24" i="6" s="1"/>
  <c r="AM24" i="6"/>
  <c r="BB24" i="6" s="1"/>
  <c r="BB21" i="6"/>
  <c r="BF21" i="6" s="1"/>
  <c r="AV21" i="6"/>
  <c r="BE22" i="6"/>
  <c r="BE29" i="6"/>
  <c r="AZ43" i="6"/>
  <c r="AW22" i="7"/>
  <c r="BA22" i="7"/>
  <c r="BF16" i="7"/>
  <c r="AS43" i="5"/>
  <c r="AS45" i="5" s="1"/>
  <c r="AW43" i="5"/>
  <c r="BA43" i="5"/>
  <c r="F24" i="6"/>
  <c r="R24" i="6"/>
  <c r="AD24" i="6"/>
  <c r="AY24" i="6" s="1"/>
  <c r="BF24" i="6" s="1"/>
  <c r="AF43" i="6"/>
  <c r="AJ43" i="6"/>
  <c r="BA43" i="6" s="1"/>
  <c r="AN43" i="6"/>
  <c r="BA40" i="6"/>
  <c r="AV49" i="6"/>
  <c r="BE49" i="6" s="1"/>
  <c r="L58" i="7"/>
  <c r="AS58" i="7" s="1"/>
  <c r="L18" i="6"/>
  <c r="X18" i="6"/>
  <c r="AJ18" i="6"/>
  <c r="BA18" i="6" s="1"/>
  <c r="BF18" i="6" s="1"/>
  <c r="F43" i="6"/>
  <c r="R43" i="6"/>
  <c r="AD43" i="6"/>
  <c r="AY43" i="6" s="1"/>
  <c r="BD49" i="6"/>
  <c r="BF46" i="6"/>
  <c r="BD46" i="6"/>
  <c r="AR15" i="7"/>
  <c r="AR22" i="7" s="1"/>
  <c r="O22" i="7"/>
  <c r="AT22" i="7" s="1"/>
  <c r="AW58" i="7"/>
  <c r="BA58" i="7"/>
  <c r="AY49" i="6"/>
  <c r="BF49" i="6" s="1"/>
  <c r="AX15" i="7"/>
  <c r="AX22" i="7" s="1"/>
  <c r="AA22" i="7"/>
  <c r="BB15" i="7"/>
  <c r="BB22" i="7" s="1"/>
  <c r="AM22" i="7"/>
  <c r="AU15" i="7"/>
  <c r="BE16" i="7"/>
  <c r="H58" i="7"/>
  <c r="P58" i="7"/>
  <c r="T58" i="7"/>
  <c r="X58" i="7"/>
  <c r="AW55" i="7"/>
  <c r="AF58" i="7"/>
  <c r="AJ58" i="7"/>
  <c r="AN58" i="7"/>
  <c r="AV15" i="7"/>
  <c r="AV22" i="7" s="1"/>
  <c r="BE18" i="7"/>
  <c r="BF18" i="7"/>
  <c r="BD35" i="7"/>
  <c r="AV46" i="7"/>
  <c r="AV51" i="7" s="1"/>
  <c r="W51" i="7"/>
  <c r="P51" i="7"/>
  <c r="AT51" i="7" s="1"/>
  <c r="AT47" i="7"/>
  <c r="BD47" i="7" s="1"/>
  <c r="AQ15" i="7"/>
  <c r="AY15" i="7"/>
  <c r="BD16" i="7"/>
  <c r="BF19" i="7"/>
  <c r="BE26" i="7"/>
  <c r="BF26" i="7"/>
  <c r="BD41" i="7"/>
  <c r="AR54" i="7"/>
  <c r="AR58" i="7" s="1"/>
  <c r="AT35" i="7"/>
  <c r="AW35" i="7"/>
  <c r="BE35" i="7" s="1"/>
  <c r="BB35" i="7"/>
  <c r="BF35" i="7" s="1"/>
  <c r="AU51" i="7"/>
  <c r="S51" i="7"/>
  <c r="AU48" i="7"/>
  <c r="BE48" i="7" s="1"/>
  <c r="O58" i="7"/>
  <c r="AT58" i="7" s="1"/>
  <c r="AT54" i="7"/>
  <c r="AA58" i="7"/>
  <c r="AX54" i="7"/>
  <c r="AM58" i="7"/>
  <c r="BB54" i="7"/>
  <c r="AU54" i="7"/>
  <c r="AT55" i="7"/>
  <c r="AX55" i="7"/>
  <c r="BB55" i="7"/>
  <c r="AT34" i="7"/>
  <c r="BD34" i="7" s="1"/>
  <c r="AX34" i="7"/>
  <c r="BE34" i="7" s="1"/>
  <c r="BB34" i="7"/>
  <c r="BF34" i="7" s="1"/>
  <c r="AZ51" i="7"/>
  <c r="BE46" i="7"/>
  <c r="BA51" i="7"/>
  <c r="BF47" i="7"/>
  <c r="AS51" i="7"/>
  <c r="AV54" i="7"/>
  <c r="AV58" i="7" s="1"/>
  <c r="U58" i="7"/>
  <c r="H102" i="9"/>
  <c r="H99" i="9"/>
  <c r="H101" i="9"/>
  <c r="H96" i="9"/>
  <c r="H92" i="9"/>
  <c r="H100" i="9"/>
  <c r="H97" i="9"/>
  <c r="H93" i="9"/>
  <c r="H89" i="9"/>
  <c r="H94" i="9"/>
  <c r="H76" i="9"/>
  <c r="H73" i="9"/>
  <c r="H69" i="9"/>
  <c r="H65" i="9"/>
  <c r="H91" i="9"/>
  <c r="H74" i="9"/>
  <c r="H70" i="9"/>
  <c r="H66" i="9"/>
  <c r="H98" i="9"/>
  <c r="H68" i="9"/>
  <c r="H63" i="9"/>
  <c r="H49" i="9"/>
  <c r="H77" i="9"/>
  <c r="H75" i="9"/>
  <c r="H67" i="9"/>
  <c r="H64" i="9"/>
  <c r="H50" i="9"/>
  <c r="H46" i="9"/>
  <c r="H90" i="9"/>
  <c r="H48" i="9"/>
  <c r="H43" i="9"/>
  <c r="H39" i="9"/>
  <c r="H25" i="9"/>
  <c r="H21" i="9"/>
  <c r="H17" i="9"/>
  <c r="H13" i="9"/>
  <c r="H72" i="9"/>
  <c r="H47" i="9"/>
  <c r="H44" i="9"/>
  <c r="H40" i="9"/>
  <c r="H22" i="9"/>
  <c r="H18" i="9"/>
  <c r="H14" i="9"/>
  <c r="H19" i="9"/>
  <c r="H42" i="9"/>
  <c r="AS33" i="7"/>
  <c r="BD33" i="7" s="1"/>
  <c r="AW33" i="7"/>
  <c r="BE33" i="7" s="1"/>
  <c r="BA33" i="7"/>
  <c r="BF33" i="7" s="1"/>
  <c r="BF41" i="7"/>
  <c r="BD46" i="7"/>
  <c r="AQ58" i="7"/>
  <c r="BD58" i="7" s="1"/>
  <c r="AQ54" i="7"/>
  <c r="BD54" i="7" s="1"/>
  <c r="AY54" i="7"/>
  <c r="AQ55" i="7"/>
  <c r="BD55" i="7" s="1"/>
  <c r="AU55" i="7"/>
  <c r="BE55" i="7" s="1"/>
  <c r="AY55" i="7"/>
  <c r="BF55" i="7" s="1"/>
  <c r="AQ56" i="7"/>
  <c r="BD56" i="7" s="1"/>
  <c r="AU56" i="7"/>
  <c r="BE56" i="7" s="1"/>
  <c r="AY56" i="7"/>
  <c r="BF56" i="7" s="1"/>
  <c r="H12" i="9"/>
  <c r="H20" i="9"/>
  <c r="H37" i="9"/>
  <c r="H45" i="9"/>
  <c r="H62" i="9"/>
  <c r="H71" i="9"/>
  <c r="AQ48" i="7"/>
  <c r="BD48" i="7" s="1"/>
  <c r="K51" i="7"/>
  <c r="AR51" i="7" s="1"/>
  <c r="BD51" i="7" s="1"/>
  <c r="AX47" i="7"/>
  <c r="O39" i="12" l="1"/>
  <c r="O36" i="12"/>
  <c r="H52" i="9"/>
  <c r="H53" i="9"/>
  <c r="BB58" i="7"/>
  <c r="AY58" i="7"/>
  <c r="BF58" i="7" s="1"/>
  <c r="BF54" i="7"/>
  <c r="H104" i="9"/>
  <c r="H105" i="9"/>
  <c r="BE47" i="7"/>
  <c r="AX51" i="7"/>
  <c r="H80" i="9"/>
  <c r="H79" i="9"/>
  <c r="H27" i="9"/>
  <c r="H28" i="9"/>
  <c r="AU22" i="7"/>
  <c r="BE22" i="7" s="1"/>
  <c r="BE15" i="7"/>
  <c r="AU58" i="7"/>
  <c r="BE54" i="7"/>
  <c r="AQ22" i="7"/>
  <c r="BD22" i="7" s="1"/>
  <c r="BD15" i="7"/>
  <c r="BF43" i="6"/>
  <c r="BD15" i="6"/>
  <c r="BD24" i="6"/>
  <c r="BE19" i="4"/>
  <c r="AQ44" i="4"/>
  <c r="BD41" i="4"/>
  <c r="AQ52" i="5"/>
  <c r="BE40" i="6"/>
  <c r="H36" i="3"/>
  <c r="I33" i="3"/>
  <c r="H79" i="3"/>
  <c r="AO35" i="3"/>
  <c r="BD66" i="2"/>
  <c r="BH66" i="2" s="1"/>
  <c r="AV66" i="2"/>
  <c r="BF66" i="2" s="1"/>
  <c r="J100" i="9"/>
  <c r="J101" i="9"/>
  <c r="J98" i="9"/>
  <c r="J94" i="9"/>
  <c r="J102" i="9"/>
  <c r="J95" i="9"/>
  <c r="J91" i="9"/>
  <c r="J77" i="9"/>
  <c r="J99" i="9"/>
  <c r="J96" i="9"/>
  <c r="J89" i="9"/>
  <c r="J75" i="9"/>
  <c r="J71" i="9"/>
  <c r="J67" i="9"/>
  <c r="J93" i="9"/>
  <c r="J72" i="9"/>
  <c r="J68" i="9"/>
  <c r="J92" i="9"/>
  <c r="J76" i="9"/>
  <c r="J70" i="9"/>
  <c r="J47" i="9"/>
  <c r="J97" i="9"/>
  <c r="J69" i="9"/>
  <c r="J62" i="9"/>
  <c r="J48" i="9"/>
  <c r="J73" i="9"/>
  <c r="J50" i="9"/>
  <c r="J45" i="9"/>
  <c r="J41" i="9"/>
  <c r="J37" i="9"/>
  <c r="J23" i="9"/>
  <c r="J19" i="9"/>
  <c r="J15" i="9"/>
  <c r="J66" i="9"/>
  <c r="J49" i="9"/>
  <c r="J42" i="9"/>
  <c r="J38" i="9"/>
  <c r="J24" i="9"/>
  <c r="J20" i="9"/>
  <c r="J16" i="9"/>
  <c r="J12" i="9"/>
  <c r="J46" i="9"/>
  <c r="J39" i="9"/>
  <c r="J22" i="9"/>
  <c r="J14" i="9"/>
  <c r="J90" i="9"/>
  <c r="J74" i="9"/>
  <c r="J44" i="9"/>
  <c r="J21" i="9"/>
  <c r="J13" i="9"/>
  <c r="J65" i="9"/>
  <c r="J64" i="9"/>
  <c r="J43" i="9"/>
  <c r="J18" i="9"/>
  <c r="J17" i="9"/>
  <c r="J40" i="9"/>
  <c r="J63" i="9"/>
  <c r="J25" i="9"/>
  <c r="BE51" i="7"/>
  <c r="AV24" i="6"/>
  <c r="BE24" i="6" s="1"/>
  <c r="BE21" i="6"/>
  <c r="BD21" i="6"/>
  <c r="BF18" i="5"/>
  <c r="AY44" i="4"/>
  <c r="BF44" i="4" s="1"/>
  <c r="BF41" i="4"/>
  <c r="I52" i="5"/>
  <c r="BE43" i="6"/>
  <c r="K8" i="9"/>
  <c r="I4" i="7"/>
  <c r="I4" i="6"/>
  <c r="I4" i="4"/>
  <c r="I4" i="5"/>
  <c r="K3" i="2"/>
  <c r="L4" i="2"/>
  <c r="G4" i="3"/>
  <c r="AT4" i="2"/>
  <c r="AU3" i="2"/>
  <c r="AO14" i="3"/>
  <c r="D17" i="3"/>
  <c r="BE45" i="5"/>
  <c r="BE43" i="5"/>
  <c r="G74" i="3"/>
  <c r="H73" i="3"/>
  <c r="G40" i="3"/>
  <c r="G37" i="3"/>
  <c r="J7" i="3"/>
  <c r="I10" i="3"/>
  <c r="I68" i="2"/>
  <c r="J46" i="2"/>
  <c r="BD40" i="6"/>
  <c r="K57" i="2"/>
  <c r="J45" i="2"/>
  <c r="AU44" i="4"/>
  <c r="BE41" i="4"/>
  <c r="D45" i="3"/>
  <c r="AO43" i="3"/>
  <c r="K56" i="2"/>
  <c r="AZ66" i="2"/>
  <c r="BG66" i="2" s="1"/>
  <c r="AQ4" i="7"/>
  <c r="AS8" i="9"/>
  <c r="AQ4" i="6"/>
  <c r="AQ4" i="4"/>
  <c r="AQ4" i="5"/>
  <c r="AO4" i="3"/>
  <c r="AO9" i="3"/>
  <c r="AX58" i="7"/>
  <c r="AY22" i="7"/>
  <c r="BF22" i="7" s="1"/>
  <c r="BF15" i="7"/>
  <c r="BF42" i="5"/>
  <c r="BF51" i="7"/>
  <c r="AQ45" i="5"/>
  <c r="BD45" i="5" s="1"/>
  <c r="BD42" i="5"/>
  <c r="BD16" i="4"/>
  <c r="AS44" i="4"/>
  <c r="BD43" i="5"/>
  <c r="BF45" i="5"/>
  <c r="I99" i="9"/>
  <c r="AS99" i="9" s="1"/>
  <c r="I100" i="9"/>
  <c r="AS100" i="9" s="1"/>
  <c r="I97" i="9"/>
  <c r="AS97" i="9" s="1"/>
  <c r="I93" i="9"/>
  <c r="AS93" i="9" s="1"/>
  <c r="I98" i="9"/>
  <c r="AS98" i="9" s="1"/>
  <c r="I94" i="9"/>
  <c r="AS94" i="9" s="1"/>
  <c r="I90" i="9"/>
  <c r="AS90" i="9" s="1"/>
  <c r="I76" i="9"/>
  <c r="AS76" i="9" s="1"/>
  <c r="I91" i="9"/>
  <c r="AS91" i="9" s="1"/>
  <c r="I74" i="9"/>
  <c r="AS74" i="9" s="1"/>
  <c r="I70" i="9"/>
  <c r="AS70" i="9" s="1"/>
  <c r="I66" i="9"/>
  <c r="AS66" i="9" s="1"/>
  <c r="I96" i="9"/>
  <c r="AS96" i="9" s="1"/>
  <c r="I89" i="9"/>
  <c r="AS89" i="9" s="1"/>
  <c r="I77" i="9"/>
  <c r="AS77" i="9" s="1"/>
  <c r="I75" i="9"/>
  <c r="AS75" i="9" s="1"/>
  <c r="I71" i="9"/>
  <c r="AS71" i="9" s="1"/>
  <c r="I67" i="9"/>
  <c r="AS67" i="9" s="1"/>
  <c r="I73" i="9"/>
  <c r="AS73" i="9" s="1"/>
  <c r="I65" i="9"/>
  <c r="AS65" i="9" s="1"/>
  <c r="I64" i="9"/>
  <c r="AS64" i="9" s="1"/>
  <c r="I50" i="9"/>
  <c r="AS50" i="9" s="1"/>
  <c r="I46" i="9"/>
  <c r="AS46" i="9" s="1"/>
  <c r="I101" i="9"/>
  <c r="AS101" i="9" s="1"/>
  <c r="I92" i="9"/>
  <c r="AS92" i="9" s="1"/>
  <c r="I72" i="9"/>
  <c r="AS72" i="9" s="1"/>
  <c r="I47" i="9"/>
  <c r="AS47" i="9" s="1"/>
  <c r="I68" i="9"/>
  <c r="AS68" i="9" s="1"/>
  <c r="I63" i="9"/>
  <c r="AS63" i="9" s="1"/>
  <c r="I44" i="9"/>
  <c r="AS44" i="9" s="1"/>
  <c r="I40" i="9"/>
  <c r="AS40" i="9" s="1"/>
  <c r="I22" i="9"/>
  <c r="AS22" i="9" s="1"/>
  <c r="I18" i="9"/>
  <c r="AS18" i="9" s="1"/>
  <c r="I14" i="9"/>
  <c r="AS14" i="9" s="1"/>
  <c r="I95" i="9"/>
  <c r="AS95" i="9" s="1"/>
  <c r="I62" i="9"/>
  <c r="I45" i="9"/>
  <c r="AS45" i="9" s="1"/>
  <c r="I41" i="9"/>
  <c r="AS41" i="9" s="1"/>
  <c r="I37" i="9"/>
  <c r="AS37" i="9" s="1"/>
  <c r="I23" i="9"/>
  <c r="AS23" i="9" s="1"/>
  <c r="I19" i="9"/>
  <c r="AS19" i="9" s="1"/>
  <c r="I15" i="9"/>
  <c r="AS15" i="9" s="1"/>
  <c r="I42" i="9"/>
  <c r="AS42" i="9" s="1"/>
  <c r="I25" i="9"/>
  <c r="AS25" i="9" s="1"/>
  <c r="I17" i="9"/>
  <c r="AS17" i="9" s="1"/>
  <c r="I102" i="9"/>
  <c r="AS102" i="9" s="1"/>
  <c r="I69" i="9"/>
  <c r="AS69" i="9" s="1"/>
  <c r="I39" i="9"/>
  <c r="AS39" i="9" s="1"/>
  <c r="I24" i="9"/>
  <c r="AS24" i="9" s="1"/>
  <c r="I16" i="9"/>
  <c r="AS16" i="9" s="1"/>
  <c r="I49" i="9"/>
  <c r="AS49" i="9" s="1"/>
  <c r="I48" i="9"/>
  <c r="AS48" i="9" s="1"/>
  <c r="I38" i="9"/>
  <c r="AS38" i="9" s="1"/>
  <c r="I13" i="9"/>
  <c r="AS13" i="9" s="1"/>
  <c r="I43" i="9"/>
  <c r="AS43" i="9" s="1"/>
  <c r="I12" i="9"/>
  <c r="I21" i="9"/>
  <c r="AS21" i="9" s="1"/>
  <c r="I20" i="9"/>
  <c r="AS20" i="9" s="1"/>
  <c r="AV44" i="4"/>
  <c r="BD43" i="6"/>
  <c r="AO39" i="3"/>
  <c r="AU40" i="2"/>
  <c r="Q40" i="2"/>
  <c r="R40" i="2" s="1"/>
  <c r="S40" i="2" s="1"/>
  <c r="AS52" i="9" l="1"/>
  <c r="AS124" i="9" s="1"/>
  <c r="AS53" i="9"/>
  <c r="AS104" i="9"/>
  <c r="AS126" i="9" s="1"/>
  <c r="AS105" i="9"/>
  <c r="L56" i="2"/>
  <c r="J10" i="3"/>
  <c r="K7" i="3"/>
  <c r="H74" i="3"/>
  <c r="L9" i="2" s="1"/>
  <c r="I73" i="3"/>
  <c r="AT8" i="9"/>
  <c r="AR4" i="7"/>
  <c r="AR4" i="6"/>
  <c r="AR4" i="4"/>
  <c r="AR4" i="5"/>
  <c r="AP4" i="3"/>
  <c r="K101" i="9"/>
  <c r="K102" i="9"/>
  <c r="K100" i="9"/>
  <c r="K95" i="9"/>
  <c r="K99" i="9"/>
  <c r="K96" i="9"/>
  <c r="K92" i="9"/>
  <c r="K93" i="9"/>
  <c r="K77" i="9"/>
  <c r="K72" i="9"/>
  <c r="K68" i="9"/>
  <c r="K98" i="9"/>
  <c r="K90" i="9"/>
  <c r="K73" i="9"/>
  <c r="K69" i="9"/>
  <c r="K65" i="9"/>
  <c r="K97" i="9"/>
  <c r="K75" i="9"/>
  <c r="K67" i="9"/>
  <c r="K62" i="9"/>
  <c r="K48" i="9"/>
  <c r="K89" i="9"/>
  <c r="K74" i="9"/>
  <c r="K66" i="9"/>
  <c r="K63" i="9"/>
  <c r="K49" i="9"/>
  <c r="K94" i="9"/>
  <c r="K47" i="9"/>
  <c r="K42" i="9"/>
  <c r="K38" i="9"/>
  <c r="K24" i="9"/>
  <c r="K20" i="9"/>
  <c r="K16" i="9"/>
  <c r="K12" i="9"/>
  <c r="K71" i="9"/>
  <c r="K64" i="9"/>
  <c r="K46" i="9"/>
  <c r="K43" i="9"/>
  <c r="K39" i="9"/>
  <c r="K25" i="9"/>
  <c r="K21" i="9"/>
  <c r="K17" i="9"/>
  <c r="K13" i="9"/>
  <c r="K91" i="9"/>
  <c r="K76" i="9"/>
  <c r="K44" i="9"/>
  <c r="K19" i="9"/>
  <c r="K50" i="9"/>
  <c r="K41" i="9"/>
  <c r="K18" i="9"/>
  <c r="K70" i="9"/>
  <c r="K23" i="9"/>
  <c r="K37" i="9"/>
  <c r="K22" i="9"/>
  <c r="K40" i="9"/>
  <c r="K15" i="9"/>
  <c r="K14" i="9"/>
  <c r="K45" i="9"/>
  <c r="J27" i="9"/>
  <c r="J28" i="9"/>
  <c r="H40" i="3"/>
  <c r="H43" i="3" s="1"/>
  <c r="H37" i="3"/>
  <c r="BE58" i="7"/>
  <c r="H114" i="9"/>
  <c r="H30" i="9"/>
  <c r="H29" i="9"/>
  <c r="F9" i="4"/>
  <c r="H81" i="9"/>
  <c r="H82" i="9"/>
  <c r="H83" i="9"/>
  <c r="H84" i="9" s="1"/>
  <c r="F9" i="6"/>
  <c r="AV40" i="2"/>
  <c r="BF40" i="2" s="1"/>
  <c r="T40" i="2"/>
  <c r="U40" i="2" s="1"/>
  <c r="V40" i="2" s="1"/>
  <c r="I28" i="9"/>
  <c r="I27" i="9"/>
  <c r="I80" i="9"/>
  <c r="I79" i="9"/>
  <c r="BE44" i="4"/>
  <c r="J68" i="2"/>
  <c r="AS46" i="2"/>
  <c r="K46" i="2"/>
  <c r="AP73" i="3"/>
  <c r="AO17" i="3"/>
  <c r="D19" i="3"/>
  <c r="J79" i="9"/>
  <c r="J80" i="9"/>
  <c r="H123" i="9"/>
  <c r="F6" i="4"/>
  <c r="I52" i="9"/>
  <c r="I53" i="9"/>
  <c r="J67" i="2"/>
  <c r="AS67" i="2" s="1"/>
  <c r="J48" i="2"/>
  <c r="AS45" i="2"/>
  <c r="AS48" i="2" s="1"/>
  <c r="AS68" i="2"/>
  <c r="G43" i="3"/>
  <c r="K9" i="2"/>
  <c r="AO13" i="3"/>
  <c r="J4" i="7"/>
  <c r="L8" i="9"/>
  <c r="J4" i="6"/>
  <c r="J4" i="4"/>
  <c r="J4" i="5"/>
  <c r="M4" i="2"/>
  <c r="H4" i="3"/>
  <c r="L3" i="2"/>
  <c r="J105" i="9"/>
  <c r="J104" i="9"/>
  <c r="J49" i="5"/>
  <c r="AS62" i="9"/>
  <c r="H106" i="9"/>
  <c r="H107" i="9"/>
  <c r="H108" i="9" s="1"/>
  <c r="H109" i="9" s="1"/>
  <c r="F9" i="7"/>
  <c r="H55" i="9"/>
  <c r="H54" i="9"/>
  <c r="F10" i="5" s="1"/>
  <c r="F9" i="5"/>
  <c r="I105" i="9"/>
  <c r="I104" i="9"/>
  <c r="D48" i="3"/>
  <c r="L57" i="2"/>
  <c r="K45" i="2"/>
  <c r="I14" i="3"/>
  <c r="I11" i="3"/>
  <c r="AP10" i="3"/>
  <c r="AV3" i="2"/>
  <c r="AU4" i="2"/>
  <c r="J53" i="9"/>
  <c r="J52" i="9"/>
  <c r="I79" i="3"/>
  <c r="K49" i="5" s="1"/>
  <c r="K52" i="5" s="1"/>
  <c r="J33" i="3"/>
  <c r="I36" i="3"/>
  <c r="AP33" i="3"/>
  <c r="BD44" i="4"/>
  <c r="AS12" i="9"/>
  <c r="H125" i="9"/>
  <c r="F6" i="6"/>
  <c r="H126" i="9"/>
  <c r="F6" i="7"/>
  <c r="H124" i="9"/>
  <c r="F6" i="5"/>
  <c r="F31" i="7" l="1"/>
  <c r="F40" i="7"/>
  <c r="F25" i="7"/>
  <c r="F32" i="7"/>
  <c r="AS27" i="9"/>
  <c r="AS123" i="9" s="1"/>
  <c r="AS28" i="9"/>
  <c r="J79" i="3"/>
  <c r="K33" i="3"/>
  <c r="J36" i="3"/>
  <c r="AU8" i="9"/>
  <c r="AS4" i="7"/>
  <c r="AS4" i="6"/>
  <c r="AS4" i="5"/>
  <c r="AS4" i="4"/>
  <c r="AQ4" i="3"/>
  <c r="I17" i="3"/>
  <c r="AP14" i="3"/>
  <c r="H56" i="9"/>
  <c r="H57" i="9" s="1"/>
  <c r="F10" i="7"/>
  <c r="J52" i="5"/>
  <c r="AR49" i="5"/>
  <c r="I124" i="9"/>
  <c r="G6" i="5"/>
  <c r="J125" i="9"/>
  <c r="H6" i="6"/>
  <c r="K68" i="2"/>
  <c r="L46" i="2"/>
  <c r="I125" i="9"/>
  <c r="G6" i="6"/>
  <c r="I114" i="9"/>
  <c r="I29" i="9"/>
  <c r="I30" i="9"/>
  <c r="G9" i="4"/>
  <c r="H115" i="9"/>
  <c r="F10" i="4"/>
  <c r="J114" i="9"/>
  <c r="J29" i="9"/>
  <c r="J30" i="9"/>
  <c r="J31" i="9"/>
  <c r="J32" i="9" s="1"/>
  <c r="H9" i="4"/>
  <c r="K80" i="9"/>
  <c r="K79" i="9"/>
  <c r="K10" i="3"/>
  <c r="L7" i="3"/>
  <c r="M56" i="2"/>
  <c r="AV4" i="2"/>
  <c r="AW3" i="2"/>
  <c r="K48" i="2"/>
  <c r="K67" i="2"/>
  <c r="I126" i="9"/>
  <c r="G6" i="7"/>
  <c r="J126" i="9"/>
  <c r="H6" i="7"/>
  <c r="M8" i="9"/>
  <c r="K4" i="7"/>
  <c r="K4" i="6"/>
  <c r="K4" i="4"/>
  <c r="K4" i="5"/>
  <c r="I4" i="3"/>
  <c r="M3" i="2"/>
  <c r="N4" i="2"/>
  <c r="L102" i="9"/>
  <c r="L99" i="9"/>
  <c r="L96" i="9"/>
  <c r="L92" i="9"/>
  <c r="L97" i="9"/>
  <c r="L93" i="9"/>
  <c r="L89" i="9"/>
  <c r="L98" i="9"/>
  <c r="L90" i="9"/>
  <c r="L73" i="9"/>
  <c r="L69" i="9"/>
  <c r="L65" i="9"/>
  <c r="L95" i="9"/>
  <c r="L76" i="9"/>
  <c r="L74" i="9"/>
  <c r="L70" i="9"/>
  <c r="L66" i="9"/>
  <c r="L101" i="9"/>
  <c r="L77" i="9"/>
  <c r="L72" i="9"/>
  <c r="L63" i="9"/>
  <c r="L49" i="9"/>
  <c r="L71" i="9"/>
  <c r="L64" i="9"/>
  <c r="L50" i="9"/>
  <c r="L46" i="9"/>
  <c r="L67" i="9"/>
  <c r="L62" i="9"/>
  <c r="L43" i="9"/>
  <c r="L39" i="9"/>
  <c r="L25" i="9"/>
  <c r="L21" i="9"/>
  <c r="L17" i="9"/>
  <c r="L13" i="9"/>
  <c r="L91" i="9"/>
  <c r="L44" i="9"/>
  <c r="L40" i="9"/>
  <c r="L22" i="9"/>
  <c r="L18" i="9"/>
  <c r="L14" i="9"/>
  <c r="L100" i="9"/>
  <c r="L41" i="9"/>
  <c r="L24" i="9"/>
  <c r="L16" i="9"/>
  <c r="L94" i="9"/>
  <c r="L38" i="9"/>
  <c r="L23" i="9"/>
  <c r="L15" i="9"/>
  <c r="L75" i="9"/>
  <c r="L48" i="9"/>
  <c r="L37" i="9"/>
  <c r="L12" i="9"/>
  <c r="L68" i="9"/>
  <c r="L42" i="9"/>
  <c r="L45" i="9"/>
  <c r="L20" i="9"/>
  <c r="L47" i="9"/>
  <c r="L19" i="9"/>
  <c r="F22" i="4"/>
  <c r="F35" i="4"/>
  <c r="F28" i="4"/>
  <c r="F29" i="4"/>
  <c r="D22" i="3"/>
  <c r="I82" i="9"/>
  <c r="I83" i="9"/>
  <c r="I84" i="9" s="1"/>
  <c r="I81" i="9"/>
  <c r="G10" i="6" s="1"/>
  <c r="G9" i="6"/>
  <c r="G12" i="6" s="1"/>
  <c r="W40" i="2"/>
  <c r="X40" i="2" s="1"/>
  <c r="Y40" i="2" s="1"/>
  <c r="AW40" i="2"/>
  <c r="H116" i="9"/>
  <c r="J123" i="9"/>
  <c r="H6" i="4"/>
  <c r="J11" i="3"/>
  <c r="J14" i="3"/>
  <c r="AS55" i="9"/>
  <c r="AS56" i="9"/>
  <c r="AS57" i="9" s="1"/>
  <c r="AS54" i="9"/>
  <c r="F36" i="5"/>
  <c r="F29" i="5"/>
  <c r="F21" i="5"/>
  <c r="F30" i="5"/>
  <c r="F28" i="6"/>
  <c r="F34" i="6"/>
  <c r="F27" i="6"/>
  <c r="J124" i="9"/>
  <c r="H6" i="5"/>
  <c r="AP11" i="3"/>
  <c r="AP9" i="3"/>
  <c r="M57" i="2"/>
  <c r="L45" i="2"/>
  <c r="I106" i="9"/>
  <c r="G10" i="7" s="1"/>
  <c r="I107" i="9"/>
  <c r="G9" i="7"/>
  <c r="F12" i="5"/>
  <c r="F12" i="7"/>
  <c r="AS79" i="9"/>
  <c r="AS125" i="9" s="1"/>
  <c r="AS80" i="9"/>
  <c r="J106" i="9"/>
  <c r="J107" i="9"/>
  <c r="J108" i="9" s="1"/>
  <c r="J109" i="9" s="1"/>
  <c r="H9" i="7"/>
  <c r="H127" i="9"/>
  <c r="F10" i="6"/>
  <c r="H31" i="9"/>
  <c r="H32" i="9" s="1"/>
  <c r="K27" i="9"/>
  <c r="K28" i="9"/>
  <c r="K104" i="9"/>
  <c r="K105" i="9"/>
  <c r="J73" i="3"/>
  <c r="I74" i="3"/>
  <c r="AQ7" i="3"/>
  <c r="I40" i="3"/>
  <c r="I37" i="3"/>
  <c r="AP36" i="3"/>
  <c r="AP35" i="3" s="1"/>
  <c r="J54" i="9"/>
  <c r="J55" i="9"/>
  <c r="J56" i="9" s="1"/>
  <c r="J57" i="9" s="1"/>
  <c r="H9" i="5"/>
  <c r="D133" i="3"/>
  <c r="AP79" i="3"/>
  <c r="I55" i="9"/>
  <c r="I56" i="9" s="1"/>
  <c r="I57" i="9" s="1"/>
  <c r="I54" i="9"/>
  <c r="G9" i="5"/>
  <c r="J81" i="9"/>
  <c r="H10" i="6" s="1"/>
  <c r="J82" i="9"/>
  <c r="H9" i="6"/>
  <c r="I123" i="9"/>
  <c r="I127" i="9" s="1"/>
  <c r="G6" i="4"/>
  <c r="AQ9" i="6"/>
  <c r="F12" i="6"/>
  <c r="F13" i="4"/>
  <c r="AQ9" i="4"/>
  <c r="H117" i="9"/>
  <c r="K53" i="9"/>
  <c r="K52" i="9"/>
  <c r="AS107" i="9"/>
  <c r="AS106" i="9"/>
  <c r="AS108" i="9" s="1"/>
  <c r="AS109" i="9" s="1"/>
  <c r="J83" i="9" l="1"/>
  <c r="J84" i="9" s="1"/>
  <c r="I43" i="3"/>
  <c r="AP40" i="3"/>
  <c r="K123" i="9"/>
  <c r="I6" i="4"/>
  <c r="AQ10" i="6"/>
  <c r="H10" i="7"/>
  <c r="G12" i="7"/>
  <c r="L67" i="2"/>
  <c r="L48" i="2"/>
  <c r="J17" i="3"/>
  <c r="H28" i="4"/>
  <c r="H32" i="4" s="1"/>
  <c r="H29" i="4"/>
  <c r="H22" i="4"/>
  <c r="H25" i="4" s="1"/>
  <c r="AQ6" i="4"/>
  <c r="H35" i="4"/>
  <c r="H38" i="4" s="1"/>
  <c r="Z40" i="2"/>
  <c r="AA40" i="2" s="1"/>
  <c r="AB40" i="2" s="1"/>
  <c r="AX40" i="2"/>
  <c r="F32" i="4"/>
  <c r="G31" i="7"/>
  <c r="G37" i="7" s="1"/>
  <c r="G40" i="7"/>
  <c r="G43" i="7" s="1"/>
  <c r="G32" i="7"/>
  <c r="G25" i="7"/>
  <c r="G28" i="7" s="1"/>
  <c r="AW4" i="2"/>
  <c r="AX3" i="2"/>
  <c r="L10" i="3"/>
  <c r="M7" i="3"/>
  <c r="K83" i="9"/>
  <c r="K84" i="9" s="1"/>
  <c r="K81" i="9"/>
  <c r="I10" i="6" s="1"/>
  <c r="K82" i="9"/>
  <c r="I9" i="6"/>
  <c r="J116" i="9"/>
  <c r="I115" i="9"/>
  <c r="G10" i="4"/>
  <c r="L68" i="2"/>
  <c r="M46" i="2"/>
  <c r="G36" i="5"/>
  <c r="G39" i="5" s="1"/>
  <c r="G29" i="5"/>
  <c r="G21" i="5"/>
  <c r="G26" i="5" s="1"/>
  <c r="G30" i="5"/>
  <c r="AQ30" i="5" s="1"/>
  <c r="L49" i="5"/>
  <c r="K124" i="9"/>
  <c r="I6" i="5"/>
  <c r="H91" i="2"/>
  <c r="AQ12" i="6"/>
  <c r="H12" i="6"/>
  <c r="D169" i="3"/>
  <c r="E133" i="3"/>
  <c r="H10" i="5"/>
  <c r="H12" i="7"/>
  <c r="AQ9" i="7"/>
  <c r="N57" i="2"/>
  <c r="H29" i="5"/>
  <c r="H33" i="5" s="1"/>
  <c r="H21" i="5"/>
  <c r="H26" i="5" s="1"/>
  <c r="H30" i="5"/>
  <c r="AQ6" i="5"/>
  <c r="H36" i="5"/>
  <c r="H39" i="5" s="1"/>
  <c r="F31" i="6"/>
  <c r="F51" i="6" s="1"/>
  <c r="H16" i="2" s="1"/>
  <c r="F26" i="5"/>
  <c r="AQ21" i="5"/>
  <c r="J127" i="9"/>
  <c r="F38" i="4"/>
  <c r="M99" i="9"/>
  <c r="AT99" i="9" s="1"/>
  <c r="M100" i="9"/>
  <c r="AT100" i="9" s="1"/>
  <c r="M102" i="9"/>
  <c r="AT102" i="9" s="1"/>
  <c r="M97" i="9"/>
  <c r="AT97" i="9" s="1"/>
  <c r="M93" i="9"/>
  <c r="AT93" i="9" s="1"/>
  <c r="M101" i="9"/>
  <c r="AT101" i="9" s="1"/>
  <c r="M98" i="9"/>
  <c r="AT98" i="9" s="1"/>
  <c r="M94" i="9"/>
  <c r="AT94" i="9" s="1"/>
  <c r="M90" i="9"/>
  <c r="AT90" i="9" s="1"/>
  <c r="M76" i="9"/>
  <c r="AT76" i="9" s="1"/>
  <c r="M95" i="9"/>
  <c r="AT95" i="9" s="1"/>
  <c r="M74" i="9"/>
  <c r="AT74" i="9" s="1"/>
  <c r="M70" i="9"/>
  <c r="AT70" i="9" s="1"/>
  <c r="M66" i="9"/>
  <c r="AT66" i="9" s="1"/>
  <c r="M92" i="9"/>
  <c r="AT92" i="9" s="1"/>
  <c r="M91" i="9"/>
  <c r="AT91" i="9" s="1"/>
  <c r="M75" i="9"/>
  <c r="AT75" i="9" s="1"/>
  <c r="M71" i="9"/>
  <c r="AT71" i="9" s="1"/>
  <c r="M67" i="9"/>
  <c r="AT67" i="9" s="1"/>
  <c r="M89" i="9"/>
  <c r="M69" i="9"/>
  <c r="AT69" i="9" s="1"/>
  <c r="M64" i="9"/>
  <c r="AT64" i="9" s="1"/>
  <c r="M50" i="9"/>
  <c r="AT50" i="9" s="1"/>
  <c r="M46" i="9"/>
  <c r="AT46" i="9" s="1"/>
  <c r="M96" i="9"/>
  <c r="AT96" i="9" s="1"/>
  <c r="M68" i="9"/>
  <c r="AT68" i="9" s="1"/>
  <c r="M47" i="9"/>
  <c r="AT47" i="9" s="1"/>
  <c r="M77" i="9"/>
  <c r="AT77" i="9" s="1"/>
  <c r="M72" i="9"/>
  <c r="AT72" i="9" s="1"/>
  <c r="M49" i="9"/>
  <c r="AT49" i="9" s="1"/>
  <c r="M44" i="9"/>
  <c r="AT44" i="9" s="1"/>
  <c r="M40" i="9"/>
  <c r="AT40" i="9" s="1"/>
  <c r="M22" i="9"/>
  <c r="AT22" i="9" s="1"/>
  <c r="M18" i="9"/>
  <c r="AT18" i="9" s="1"/>
  <c r="M14" i="9"/>
  <c r="AT14" i="9" s="1"/>
  <c r="M65" i="9"/>
  <c r="AT65" i="9" s="1"/>
  <c r="M48" i="9"/>
  <c r="AT48" i="9" s="1"/>
  <c r="M45" i="9"/>
  <c r="AT45" i="9" s="1"/>
  <c r="M41" i="9"/>
  <c r="AT41" i="9" s="1"/>
  <c r="M37" i="9"/>
  <c r="M23" i="9"/>
  <c r="AT23" i="9" s="1"/>
  <c r="M19" i="9"/>
  <c r="AT19" i="9" s="1"/>
  <c r="M15" i="9"/>
  <c r="AT15" i="9" s="1"/>
  <c r="M38" i="9"/>
  <c r="AT38" i="9" s="1"/>
  <c r="M21" i="9"/>
  <c r="AT21" i="9" s="1"/>
  <c r="M13" i="9"/>
  <c r="AT13" i="9" s="1"/>
  <c r="M43" i="9"/>
  <c r="AT43" i="9" s="1"/>
  <c r="M20" i="9"/>
  <c r="AT20" i="9" s="1"/>
  <c r="M12" i="9"/>
  <c r="M63" i="9"/>
  <c r="AT63" i="9" s="1"/>
  <c r="M42" i="9"/>
  <c r="AT42" i="9" s="1"/>
  <c r="M17" i="9"/>
  <c r="AT17" i="9" s="1"/>
  <c r="M73" i="9"/>
  <c r="AT73" i="9" s="1"/>
  <c r="M16" i="9"/>
  <c r="AT16" i="9" s="1"/>
  <c r="M62" i="9"/>
  <c r="M25" i="9"/>
  <c r="AT25" i="9" s="1"/>
  <c r="M24" i="9"/>
  <c r="AT24" i="9" s="1"/>
  <c r="M39" i="9"/>
  <c r="AT39" i="9" s="1"/>
  <c r="AT4" i="7"/>
  <c r="AV8" i="9"/>
  <c r="AT4" i="6"/>
  <c r="AT4" i="4"/>
  <c r="AT4" i="5"/>
  <c r="AR4" i="3"/>
  <c r="K14" i="3"/>
  <c r="K17" i="3" s="1"/>
  <c r="K11" i="3"/>
  <c r="J115" i="9"/>
  <c r="H10" i="4"/>
  <c r="G13" i="4"/>
  <c r="AR52" i="5"/>
  <c r="AP13" i="3"/>
  <c r="J40" i="3"/>
  <c r="J37" i="3"/>
  <c r="F28" i="7"/>
  <c r="F60" i="7" s="1"/>
  <c r="K54" i="9"/>
  <c r="K55" i="9"/>
  <c r="K56" i="9"/>
  <c r="K57" i="9" s="1"/>
  <c r="I9" i="5"/>
  <c r="G35" i="4"/>
  <c r="G38" i="4" s="1"/>
  <c r="G28" i="4"/>
  <c r="G29" i="4"/>
  <c r="G22" i="4"/>
  <c r="G25" i="4" s="1"/>
  <c r="G10" i="5"/>
  <c r="AQ10" i="5" s="1"/>
  <c r="H12" i="5"/>
  <c r="H54" i="5" s="1"/>
  <c r="J15" i="2" s="1"/>
  <c r="AP37" i="3"/>
  <c r="M9" i="2"/>
  <c r="AT9" i="2" s="1"/>
  <c r="AP74" i="3"/>
  <c r="K107" i="9"/>
  <c r="K108" i="9"/>
  <c r="K109" i="9" s="1"/>
  <c r="K106" i="9"/>
  <c r="I9" i="7"/>
  <c r="K114" i="9"/>
  <c r="K30" i="9"/>
  <c r="K116" i="9" s="1"/>
  <c r="K29" i="9"/>
  <c r="I9" i="4"/>
  <c r="H113" i="9"/>
  <c r="H118" i="9" s="1"/>
  <c r="H86" i="2"/>
  <c r="AS81" i="9"/>
  <c r="AS82" i="9"/>
  <c r="AS83" i="9"/>
  <c r="AS84" i="9" s="1"/>
  <c r="AQ9" i="5"/>
  <c r="I108" i="9"/>
  <c r="I109" i="9" s="1"/>
  <c r="F37" i="6"/>
  <c r="F33" i="5"/>
  <c r="AQ29" i="5"/>
  <c r="D91" i="3"/>
  <c r="F25" i="4"/>
  <c r="L27" i="9"/>
  <c r="L28" i="9"/>
  <c r="L79" i="9"/>
  <c r="L80" i="9"/>
  <c r="N8" i="9"/>
  <c r="L4" i="7"/>
  <c r="L4" i="6"/>
  <c r="L4" i="5"/>
  <c r="L4" i="4"/>
  <c r="N3" i="2"/>
  <c r="O4" i="2"/>
  <c r="J4" i="3"/>
  <c r="H40" i="7"/>
  <c r="H43" i="7" s="1"/>
  <c r="H32" i="7"/>
  <c r="AQ32" i="7" s="1"/>
  <c r="H31" i="7"/>
  <c r="AQ6" i="7"/>
  <c r="H25" i="7"/>
  <c r="H28" i="7" s="1"/>
  <c r="N56" i="2"/>
  <c r="AT62" i="9"/>
  <c r="H13" i="4"/>
  <c r="H52" i="4" s="1"/>
  <c r="J117" i="9"/>
  <c r="I31" i="9"/>
  <c r="I32" i="9" s="1"/>
  <c r="G34" i="6"/>
  <c r="G37" i="6" s="1"/>
  <c r="G27" i="6"/>
  <c r="G31" i="6" s="1"/>
  <c r="G51" i="6" s="1"/>
  <c r="I16" i="2" s="1"/>
  <c r="G28" i="6"/>
  <c r="H34" i="6"/>
  <c r="H37" i="6" s="1"/>
  <c r="AQ6" i="6"/>
  <c r="H27" i="6"/>
  <c r="H31" i="6" s="1"/>
  <c r="H28" i="6"/>
  <c r="AP17" i="3"/>
  <c r="K79" i="3"/>
  <c r="M49" i="5" s="1"/>
  <c r="M52" i="5" s="1"/>
  <c r="K36" i="3"/>
  <c r="L33" i="3"/>
  <c r="AS114" i="9"/>
  <c r="AS31" i="9"/>
  <c r="AS32" i="9" s="1"/>
  <c r="AS29" i="9"/>
  <c r="AS115" i="9" s="1"/>
  <c r="AS30" i="9"/>
  <c r="F43" i="7"/>
  <c r="AQ43" i="7" s="1"/>
  <c r="AQ40" i="7"/>
  <c r="F52" i="4"/>
  <c r="I113" i="9"/>
  <c r="I86" i="2"/>
  <c r="K73" i="3"/>
  <c r="J74" i="3"/>
  <c r="K126" i="9"/>
  <c r="I6" i="7"/>
  <c r="AQ28" i="6"/>
  <c r="AQ36" i="5"/>
  <c r="F39" i="5"/>
  <c r="F54" i="5" s="1"/>
  <c r="H15" i="2" s="1"/>
  <c r="AQ29" i="4"/>
  <c r="L52" i="9"/>
  <c r="L53" i="9"/>
  <c r="L104" i="9"/>
  <c r="L105" i="9"/>
  <c r="K125" i="9"/>
  <c r="I6" i="6"/>
  <c r="AQ10" i="4"/>
  <c r="AQ13" i="4" s="1"/>
  <c r="I116" i="9"/>
  <c r="I117" i="9" s="1"/>
  <c r="AQ10" i="7"/>
  <c r="AS127" i="9"/>
  <c r="F37" i="7"/>
  <c r="AQ31" i="7"/>
  <c r="H17" i="2" l="1"/>
  <c r="I118" i="9"/>
  <c r="I91" i="2"/>
  <c r="AQ37" i="7"/>
  <c r="L124" i="9"/>
  <c r="J6" i="5"/>
  <c r="N9" i="2"/>
  <c r="AS116" i="9"/>
  <c r="L36" i="3"/>
  <c r="M33" i="3"/>
  <c r="L79" i="3"/>
  <c r="N49" i="5" s="1"/>
  <c r="N52" i="5" s="1"/>
  <c r="AQ33" i="3"/>
  <c r="O56" i="2"/>
  <c r="L81" i="9"/>
  <c r="J10" i="6" s="1"/>
  <c r="L82" i="9"/>
  <c r="J9" i="6"/>
  <c r="AQ33" i="5"/>
  <c r="K115" i="9"/>
  <c r="I10" i="4"/>
  <c r="I10" i="5"/>
  <c r="M28" i="9"/>
  <c r="M27" i="9"/>
  <c r="AT12" i="9"/>
  <c r="J113" i="9"/>
  <c r="J118" i="9" s="1"/>
  <c r="J86" i="2"/>
  <c r="AQ12" i="7"/>
  <c r="H51" i="6"/>
  <c r="J16" i="2" s="1"/>
  <c r="AS16" i="2" s="1"/>
  <c r="AQ79" i="3"/>
  <c r="G33" i="5"/>
  <c r="L14" i="3"/>
  <c r="L17" i="3" s="1"/>
  <c r="L11" i="3"/>
  <c r="AQ10" i="3"/>
  <c r="AQ17" i="3"/>
  <c r="AP43" i="3"/>
  <c r="L108" i="9"/>
  <c r="L109" i="9" s="1"/>
  <c r="L107" i="9"/>
  <c r="L106" i="9"/>
  <c r="J10" i="7" s="1"/>
  <c r="J9" i="7"/>
  <c r="J12" i="7" s="1"/>
  <c r="D80" i="3"/>
  <c r="H14" i="2"/>
  <c r="K40" i="3"/>
  <c r="K43" i="3" s="1"/>
  <c r="K37" i="3"/>
  <c r="J91" i="2"/>
  <c r="H37" i="7"/>
  <c r="M4" i="7"/>
  <c r="O8" i="9"/>
  <c r="M4" i="6"/>
  <c r="M4" i="4"/>
  <c r="M4" i="5"/>
  <c r="O3" i="2"/>
  <c r="P4" i="2"/>
  <c r="K4" i="3"/>
  <c r="L125" i="9"/>
  <c r="J6" i="6"/>
  <c r="AQ22" i="4"/>
  <c r="AQ12" i="5"/>
  <c r="K31" i="9"/>
  <c r="K32" i="9" s="1"/>
  <c r="I10" i="7"/>
  <c r="I12" i="7" s="1"/>
  <c r="G32" i="4"/>
  <c r="G52" i="4" s="1"/>
  <c r="I12" i="5"/>
  <c r="J43" i="3"/>
  <c r="M52" i="9"/>
  <c r="M53" i="9"/>
  <c r="AT37" i="9"/>
  <c r="M105" i="9"/>
  <c r="M104" i="9"/>
  <c r="AT89" i="9"/>
  <c r="AQ26" i="5"/>
  <c r="H60" i="7"/>
  <c r="J17" i="2" s="1"/>
  <c r="F133" i="3"/>
  <c r="I30" i="5"/>
  <c r="I36" i="5"/>
  <c r="I29" i="5"/>
  <c r="I21" i="5"/>
  <c r="AS49" i="5"/>
  <c r="L52" i="5"/>
  <c r="AX4" i="2"/>
  <c r="AY3" i="2"/>
  <c r="AQ14" i="3"/>
  <c r="G60" i="7"/>
  <c r="I17" i="2" s="1"/>
  <c r="I29" i="4"/>
  <c r="I22" i="4"/>
  <c r="I35" i="4"/>
  <c r="I28" i="4"/>
  <c r="AS113" i="9"/>
  <c r="AS86" i="2"/>
  <c r="I27" i="6"/>
  <c r="I28" i="6"/>
  <c r="I34" i="6"/>
  <c r="L126" i="9"/>
  <c r="J6" i="7"/>
  <c r="I40" i="7"/>
  <c r="I31" i="7"/>
  <c r="I25" i="7"/>
  <c r="I32" i="7"/>
  <c r="K74" i="3"/>
  <c r="O9" i="2" s="1"/>
  <c r="L73" i="3"/>
  <c r="F80" i="3"/>
  <c r="J14" i="2"/>
  <c r="J18" i="2" s="1"/>
  <c r="L114" i="9"/>
  <c r="L29" i="9"/>
  <c r="L30" i="9"/>
  <c r="J9" i="4"/>
  <c r="AQ25" i="7"/>
  <c r="M80" i="9"/>
  <c r="M79" i="9"/>
  <c r="AQ35" i="4"/>
  <c r="O57" i="2"/>
  <c r="N45" i="2"/>
  <c r="D49" i="3"/>
  <c r="D52" i="3"/>
  <c r="M68" i="2"/>
  <c r="AT68" i="2" s="1"/>
  <c r="N46" i="2"/>
  <c r="AT46" i="2"/>
  <c r="AU4" i="7"/>
  <c r="AW8" i="9"/>
  <c r="AU4" i="6"/>
  <c r="AU4" i="4"/>
  <c r="AU4" i="5"/>
  <c r="AS4" i="3"/>
  <c r="AY40" i="2"/>
  <c r="AC40" i="2"/>
  <c r="AD40" i="2" s="1"/>
  <c r="AE40" i="2" s="1"/>
  <c r="K127" i="9"/>
  <c r="L55" i="9"/>
  <c r="L56" i="9"/>
  <c r="L57" i="9" s="1"/>
  <c r="L54" i="9"/>
  <c r="J9" i="5"/>
  <c r="AQ39" i="5"/>
  <c r="AS117" i="9"/>
  <c r="AS118" i="9" s="1"/>
  <c r="AT80" i="9"/>
  <c r="AT79" i="9"/>
  <c r="AT125" i="9" s="1"/>
  <c r="N100" i="9"/>
  <c r="N101" i="9"/>
  <c r="N99" i="9"/>
  <c r="N98" i="9"/>
  <c r="N94" i="9"/>
  <c r="N95" i="9"/>
  <c r="N91" i="9"/>
  <c r="N77" i="9"/>
  <c r="N92" i="9"/>
  <c r="N76" i="9"/>
  <c r="N75" i="9"/>
  <c r="N71" i="9"/>
  <c r="N67" i="9"/>
  <c r="N102" i="9"/>
  <c r="N97" i="9"/>
  <c r="N89" i="9"/>
  <c r="N72" i="9"/>
  <c r="N68" i="9"/>
  <c r="N96" i="9"/>
  <c r="N74" i="9"/>
  <c r="N66" i="9"/>
  <c r="N47" i="9"/>
  <c r="N90" i="9"/>
  <c r="N73" i="9"/>
  <c r="N65" i="9"/>
  <c r="N62" i="9"/>
  <c r="N48" i="9"/>
  <c r="N64" i="9"/>
  <c r="N46" i="9"/>
  <c r="N45" i="9"/>
  <c r="N41" i="9"/>
  <c r="N37" i="9"/>
  <c r="N23" i="9"/>
  <c r="N19" i="9"/>
  <c r="N15" i="9"/>
  <c r="N70" i="9"/>
  <c r="N63" i="9"/>
  <c r="N42" i="9"/>
  <c r="N38" i="9"/>
  <c r="N24" i="9"/>
  <c r="N20" i="9"/>
  <c r="N16" i="9"/>
  <c r="N12" i="9"/>
  <c r="N93" i="9"/>
  <c r="N69" i="9"/>
  <c r="N50" i="9"/>
  <c r="N43" i="9"/>
  <c r="N18" i="9"/>
  <c r="N49" i="9"/>
  <c r="N40" i="9"/>
  <c r="N25" i="9"/>
  <c r="N17" i="9"/>
  <c r="N22" i="9"/>
  <c r="N21" i="9"/>
  <c r="N39" i="9"/>
  <c r="N14" i="9"/>
  <c r="N44" i="9"/>
  <c r="N13" i="9"/>
  <c r="L123" i="9"/>
  <c r="L127" i="9" s="1"/>
  <c r="J6" i="4"/>
  <c r="D127" i="3"/>
  <c r="E91" i="3"/>
  <c r="AQ34" i="6"/>
  <c r="I13" i="4"/>
  <c r="K117" i="9"/>
  <c r="AQ36" i="3"/>
  <c r="AQ27" i="6"/>
  <c r="M45" i="2"/>
  <c r="G12" i="5"/>
  <c r="G54" i="5" s="1"/>
  <c r="I15" i="2" s="1"/>
  <c r="AS15" i="2" s="1"/>
  <c r="AS91" i="2"/>
  <c r="I12" i="6"/>
  <c r="N7" i="3"/>
  <c r="M10" i="3"/>
  <c r="AQ28" i="4"/>
  <c r="AP39" i="3"/>
  <c r="I14" i="2" l="1"/>
  <c r="I18" i="2" s="1"/>
  <c r="E80" i="3"/>
  <c r="O7" i="3"/>
  <c r="N10" i="3"/>
  <c r="J22" i="4"/>
  <c r="J25" i="4" s="1"/>
  <c r="J35" i="4"/>
  <c r="J38" i="4" s="1"/>
  <c r="J28" i="4"/>
  <c r="J29" i="4"/>
  <c r="N53" i="9"/>
  <c r="N52" i="9"/>
  <c r="N104" i="9"/>
  <c r="N105" i="9"/>
  <c r="P57" i="2"/>
  <c r="O45" i="2"/>
  <c r="AQ28" i="7"/>
  <c r="L115" i="9"/>
  <c r="J10" i="4"/>
  <c r="J31" i="7"/>
  <c r="J37" i="7" s="1"/>
  <c r="J32" i="7"/>
  <c r="J25" i="7"/>
  <c r="J28" i="7" s="1"/>
  <c r="J40" i="7"/>
  <c r="J43" i="7" s="1"/>
  <c r="I31" i="6"/>
  <c r="I38" i="4"/>
  <c r="AQ13" i="3"/>
  <c r="I39" i="5"/>
  <c r="G133" i="3"/>
  <c r="AT105" i="9"/>
  <c r="AT104" i="9"/>
  <c r="AT126" i="9" s="1"/>
  <c r="M124" i="9"/>
  <c r="K6" i="5"/>
  <c r="AQ54" i="5"/>
  <c r="M123" i="9"/>
  <c r="K6" i="4"/>
  <c r="AQ35" i="3"/>
  <c r="J36" i="5"/>
  <c r="J39" i="5" s="1"/>
  <c r="J29" i="5"/>
  <c r="J21" i="5"/>
  <c r="J26" i="5" s="1"/>
  <c r="J30" i="5"/>
  <c r="I92" i="2"/>
  <c r="AQ32" i="4"/>
  <c r="AQ37" i="3"/>
  <c r="AQ37" i="6"/>
  <c r="L113" i="9"/>
  <c r="L86" i="2"/>
  <c r="N28" i="9"/>
  <c r="N27" i="9"/>
  <c r="J10" i="5"/>
  <c r="J12" i="5" s="1"/>
  <c r="K113" i="9"/>
  <c r="K86" i="2"/>
  <c r="AQ38" i="4"/>
  <c r="L31" i="9"/>
  <c r="L32" i="9" s="1"/>
  <c r="I28" i="7"/>
  <c r="I60" i="7" s="1"/>
  <c r="I25" i="4"/>
  <c r="I52" i="4" s="1"/>
  <c r="AZ3" i="2"/>
  <c r="AY4" i="2"/>
  <c r="AS52" i="5"/>
  <c r="M126" i="9"/>
  <c r="K6" i="7"/>
  <c r="J60" i="7"/>
  <c r="L17" i="2" s="1"/>
  <c r="M114" i="9"/>
  <c r="M29" i="9"/>
  <c r="M31" i="9"/>
  <c r="M32" i="9" s="1"/>
  <c r="M30" i="9"/>
  <c r="K9" i="4"/>
  <c r="AS17" i="2"/>
  <c r="M67" i="2"/>
  <c r="AT67" i="2" s="1"/>
  <c r="AT45" i="2"/>
  <c r="AT48" i="2" s="1"/>
  <c r="M48" i="2"/>
  <c r="K118" i="9"/>
  <c r="K91" i="2"/>
  <c r="F91" i="3"/>
  <c r="N79" i="9"/>
  <c r="N80" i="9"/>
  <c r="AT82" i="9"/>
  <c r="AT81" i="9"/>
  <c r="AT83" i="9" s="1"/>
  <c r="AT84" i="9" s="1"/>
  <c r="AZ40" i="2"/>
  <c r="BG40" i="2" s="1"/>
  <c r="AF40" i="2"/>
  <c r="AG40" i="2" s="1"/>
  <c r="AH40" i="2" s="1"/>
  <c r="D63" i="3"/>
  <c r="D53" i="3"/>
  <c r="D65" i="3"/>
  <c r="M125" i="9"/>
  <c r="K6" i="6"/>
  <c r="J13" i="4"/>
  <c r="L74" i="3"/>
  <c r="P9" i="2" s="1"/>
  <c r="AU9" i="2" s="1"/>
  <c r="M73" i="3"/>
  <c r="I37" i="7"/>
  <c r="I37" i="6"/>
  <c r="I51" i="6" s="1"/>
  <c r="K16" i="2" s="1"/>
  <c r="AX8" i="9"/>
  <c r="AV4" i="7"/>
  <c r="AV4" i="6"/>
  <c r="AV4" i="4"/>
  <c r="AV4" i="5"/>
  <c r="AT4" i="3"/>
  <c r="I26" i="5"/>
  <c r="M106" i="9"/>
  <c r="M107" i="9"/>
  <c r="M108" i="9" s="1"/>
  <c r="M109" i="9" s="1"/>
  <c r="K9" i="7"/>
  <c r="AR9" i="7" s="1"/>
  <c r="AT52" i="9"/>
  <c r="AT124" i="9" s="1"/>
  <c r="AT53" i="9"/>
  <c r="AQ25" i="4"/>
  <c r="N4" i="7"/>
  <c r="P8" i="9"/>
  <c r="N4" i="6"/>
  <c r="N4" i="4"/>
  <c r="N4" i="5"/>
  <c r="Q4" i="2"/>
  <c r="L4" i="3"/>
  <c r="P3" i="2"/>
  <c r="J92" i="2"/>
  <c r="AS14" i="2"/>
  <c r="H18" i="2"/>
  <c r="J12" i="6"/>
  <c r="P56" i="2"/>
  <c r="M79" i="3"/>
  <c r="N33" i="3"/>
  <c r="M36" i="3"/>
  <c r="AQ74" i="3"/>
  <c r="AQ60" i="7"/>
  <c r="M14" i="3"/>
  <c r="M11" i="3"/>
  <c r="AQ31" i="6"/>
  <c r="D23" i="3"/>
  <c r="D26" i="3"/>
  <c r="N68" i="2"/>
  <c r="O46" i="2"/>
  <c r="N48" i="2"/>
  <c r="N67" i="2"/>
  <c r="M82" i="9"/>
  <c r="M81" i="9"/>
  <c r="M83" i="9" s="1"/>
  <c r="M84" i="9" s="1"/>
  <c r="K9" i="6"/>
  <c r="L116" i="9"/>
  <c r="L117" i="9" s="1"/>
  <c r="J89" i="2"/>
  <c r="J88" i="2"/>
  <c r="I43" i="7"/>
  <c r="I32" i="4"/>
  <c r="I33" i="5"/>
  <c r="I54" i="5" s="1"/>
  <c r="K15" i="2" s="1"/>
  <c r="M55" i="9"/>
  <c r="M54" i="9"/>
  <c r="K10" i="5" s="1"/>
  <c r="AR10" i="5" s="1"/>
  <c r="K9" i="5"/>
  <c r="AR9" i="5" s="1"/>
  <c r="J28" i="6"/>
  <c r="J34" i="6"/>
  <c r="J37" i="6" s="1"/>
  <c r="J27" i="6"/>
  <c r="J31" i="6" s="1"/>
  <c r="O101" i="9"/>
  <c r="O102" i="9"/>
  <c r="O95" i="9"/>
  <c r="O96" i="9"/>
  <c r="O92" i="9"/>
  <c r="O97" i="9"/>
  <c r="O91" i="9"/>
  <c r="O89" i="9"/>
  <c r="O72" i="9"/>
  <c r="O68" i="9"/>
  <c r="O94" i="9"/>
  <c r="O77" i="9"/>
  <c r="O73" i="9"/>
  <c r="O69" i="9"/>
  <c r="O65" i="9"/>
  <c r="O90" i="9"/>
  <c r="O71" i="9"/>
  <c r="O62" i="9"/>
  <c r="O48" i="9"/>
  <c r="O99" i="9"/>
  <c r="O70" i="9"/>
  <c r="O63" i="9"/>
  <c r="O49" i="9"/>
  <c r="O66" i="9"/>
  <c r="O42" i="9"/>
  <c r="O38" i="9"/>
  <c r="O24" i="9"/>
  <c r="O20" i="9"/>
  <c r="O16" i="9"/>
  <c r="O12" i="9"/>
  <c r="O100" i="9"/>
  <c r="O93" i="9"/>
  <c r="O76" i="9"/>
  <c r="O75" i="9"/>
  <c r="O50" i="9"/>
  <c r="O43" i="9"/>
  <c r="O39" i="9"/>
  <c r="O25" i="9"/>
  <c r="O21" i="9"/>
  <c r="O17" i="9"/>
  <c r="O13" i="9"/>
  <c r="O98" i="9"/>
  <c r="O74" i="9"/>
  <c r="O40" i="9"/>
  <c r="O23" i="9"/>
  <c r="O15" i="9"/>
  <c r="O67" i="9"/>
  <c r="O64" i="9"/>
  <c r="O45" i="9"/>
  <c r="O37" i="9"/>
  <c r="O22" i="9"/>
  <c r="O14" i="9"/>
  <c r="O47" i="9"/>
  <c r="O41" i="9"/>
  <c r="O44" i="9"/>
  <c r="O19" i="9"/>
  <c r="O46" i="9"/>
  <c r="O18" i="9"/>
  <c r="AQ11" i="3"/>
  <c r="AQ9" i="3"/>
  <c r="AT28" i="9"/>
  <c r="AT27" i="9"/>
  <c r="AT123" i="9" s="1"/>
  <c r="AT127" i="9" s="1"/>
  <c r="L83" i="9"/>
  <c r="L84" i="9" s="1"/>
  <c r="L40" i="3"/>
  <c r="L37" i="3"/>
  <c r="AQ73" i="3"/>
  <c r="K17" i="2" l="1"/>
  <c r="AR12" i="5"/>
  <c r="L118" i="9"/>
  <c r="L91" i="2"/>
  <c r="G80" i="3"/>
  <c r="K14" i="2"/>
  <c r="O53" i="9"/>
  <c r="O52" i="9"/>
  <c r="O27" i="9"/>
  <c r="O28" i="9"/>
  <c r="O80" i="9"/>
  <c r="O79" i="9"/>
  <c r="AR9" i="6"/>
  <c r="O49" i="5"/>
  <c r="Q8" i="9"/>
  <c r="O4" i="7"/>
  <c r="O4" i="6"/>
  <c r="O4" i="4"/>
  <c r="O4" i="5"/>
  <c r="M4" i="3"/>
  <c r="Q3" i="2"/>
  <c r="R4" i="2"/>
  <c r="P102" i="9"/>
  <c r="AU102" i="9" s="1"/>
  <c r="P99" i="9"/>
  <c r="AU99" i="9" s="1"/>
  <c r="P101" i="9"/>
  <c r="AU101" i="9" s="1"/>
  <c r="P96" i="9"/>
  <c r="AU96" i="9" s="1"/>
  <c r="P92" i="9"/>
  <c r="AU92" i="9" s="1"/>
  <c r="P100" i="9"/>
  <c r="AU100" i="9" s="1"/>
  <c r="P97" i="9"/>
  <c r="AU97" i="9" s="1"/>
  <c r="P93" i="9"/>
  <c r="AU93" i="9" s="1"/>
  <c r="P89" i="9"/>
  <c r="AU89" i="9" s="1"/>
  <c r="P94" i="9"/>
  <c r="AU94" i="9" s="1"/>
  <c r="P77" i="9"/>
  <c r="AU77" i="9" s="1"/>
  <c r="P73" i="9"/>
  <c r="AU73" i="9" s="1"/>
  <c r="P69" i="9"/>
  <c r="AU69" i="9" s="1"/>
  <c r="P65" i="9"/>
  <c r="AU65" i="9" s="1"/>
  <c r="P90" i="9"/>
  <c r="AU90" i="9" s="1"/>
  <c r="P74" i="9"/>
  <c r="AU74" i="9" s="1"/>
  <c r="P70" i="9"/>
  <c r="AU70" i="9" s="1"/>
  <c r="P66" i="9"/>
  <c r="AU66" i="9" s="1"/>
  <c r="P68" i="9"/>
  <c r="AU68" i="9" s="1"/>
  <c r="P63" i="9"/>
  <c r="AU63" i="9" s="1"/>
  <c r="P49" i="9"/>
  <c r="AU49" i="9" s="1"/>
  <c r="P95" i="9"/>
  <c r="AU95" i="9" s="1"/>
  <c r="P91" i="9"/>
  <c r="AU91" i="9" s="1"/>
  <c r="P76" i="9"/>
  <c r="AU76" i="9" s="1"/>
  <c r="P75" i="9"/>
  <c r="AU75" i="9" s="1"/>
  <c r="P67" i="9"/>
  <c r="AU67" i="9" s="1"/>
  <c r="P64" i="9"/>
  <c r="AU64" i="9" s="1"/>
  <c r="P50" i="9"/>
  <c r="AU50" i="9" s="1"/>
  <c r="P46" i="9"/>
  <c r="AU46" i="9" s="1"/>
  <c r="P71" i="9"/>
  <c r="AU71" i="9" s="1"/>
  <c r="P48" i="9"/>
  <c r="AU48" i="9" s="1"/>
  <c r="P43" i="9"/>
  <c r="AU43" i="9" s="1"/>
  <c r="P39" i="9"/>
  <c r="AU39" i="9" s="1"/>
  <c r="P25" i="9"/>
  <c r="AU25" i="9" s="1"/>
  <c r="P21" i="9"/>
  <c r="AU21" i="9" s="1"/>
  <c r="P17" i="9"/>
  <c r="AU17" i="9" s="1"/>
  <c r="P13" i="9"/>
  <c r="AU13" i="9" s="1"/>
  <c r="P98" i="9"/>
  <c r="AU98" i="9" s="1"/>
  <c r="P47" i="9"/>
  <c r="AU47" i="9" s="1"/>
  <c r="P44" i="9"/>
  <c r="AU44" i="9" s="1"/>
  <c r="P40" i="9"/>
  <c r="AU40" i="9" s="1"/>
  <c r="P22" i="9"/>
  <c r="AU22" i="9" s="1"/>
  <c r="P18" i="9"/>
  <c r="AU18" i="9" s="1"/>
  <c r="P14" i="9"/>
  <c r="AU14" i="9" s="1"/>
  <c r="P45" i="9"/>
  <c r="AU45" i="9" s="1"/>
  <c r="P37" i="9"/>
  <c r="P20" i="9"/>
  <c r="AU20" i="9" s="1"/>
  <c r="P12" i="9"/>
  <c r="P72" i="9"/>
  <c r="AU72" i="9" s="1"/>
  <c r="P42" i="9"/>
  <c r="AU42" i="9" s="1"/>
  <c r="P19" i="9"/>
  <c r="AU19" i="9" s="1"/>
  <c r="P62" i="9"/>
  <c r="P41" i="9"/>
  <c r="AU41" i="9" s="1"/>
  <c r="P16" i="9"/>
  <c r="AU16" i="9" s="1"/>
  <c r="P15" i="9"/>
  <c r="AU15" i="9" s="1"/>
  <c r="P24" i="9"/>
  <c r="AU24" i="9" s="1"/>
  <c r="P23" i="9"/>
  <c r="AU23" i="9" s="1"/>
  <c r="P38" i="9"/>
  <c r="AU38" i="9" s="1"/>
  <c r="K10" i="7"/>
  <c r="AR10" i="7" s="1"/>
  <c r="N125" i="9"/>
  <c r="L6" i="6"/>
  <c r="M115" i="9"/>
  <c r="K10" i="4"/>
  <c r="AR10" i="4" s="1"/>
  <c r="AZ4" i="2"/>
  <c r="BA3" i="2"/>
  <c r="AU12" i="9"/>
  <c r="M127" i="9"/>
  <c r="O48" i="2"/>
  <c r="O67" i="2"/>
  <c r="AT113" i="9"/>
  <c r="AT86" i="2"/>
  <c r="M56" i="9"/>
  <c r="M57" i="9" s="1"/>
  <c r="D59" i="3"/>
  <c r="D61" i="3"/>
  <c r="D27" i="3"/>
  <c r="K12" i="7"/>
  <c r="D55" i="3"/>
  <c r="K13" i="4"/>
  <c r="AR9" i="4"/>
  <c r="K36" i="5"/>
  <c r="K39" i="5" s="1"/>
  <c r="K29" i="5"/>
  <c r="K21" i="5"/>
  <c r="K30" i="5"/>
  <c r="AR30" i="5" s="1"/>
  <c r="AR6" i="5"/>
  <c r="AT106" i="9"/>
  <c r="AT107" i="9"/>
  <c r="AT108" i="9" s="1"/>
  <c r="AT109" i="9" s="1"/>
  <c r="P45" i="2"/>
  <c r="Q57" i="2"/>
  <c r="N126" i="9"/>
  <c r="L6" i="7"/>
  <c r="AU37" i="9"/>
  <c r="N14" i="3"/>
  <c r="N17" i="3" s="1"/>
  <c r="N11" i="3"/>
  <c r="L43" i="3"/>
  <c r="AQ40" i="3"/>
  <c r="AT114" i="9"/>
  <c r="AT29" i="9"/>
  <c r="AT30" i="9"/>
  <c r="AT31" i="9" s="1"/>
  <c r="AT32" i="9" s="1"/>
  <c r="O104" i="9"/>
  <c r="O105" i="9"/>
  <c r="K12" i="5"/>
  <c r="K10" i="6"/>
  <c r="AR10" i="6" s="1"/>
  <c r="O68" i="2"/>
  <c r="P46" i="2"/>
  <c r="M17" i="3"/>
  <c r="M40" i="3"/>
  <c r="M37" i="3"/>
  <c r="Q56" i="2"/>
  <c r="AQ52" i="4"/>
  <c r="N73" i="3"/>
  <c r="M74" i="3"/>
  <c r="K34" i="6"/>
  <c r="K37" i="6" s="1"/>
  <c r="K27" i="6"/>
  <c r="K31" i="6" s="1"/>
  <c r="AR6" i="6"/>
  <c r="K28" i="6"/>
  <c r="AR28" i="6" s="1"/>
  <c r="AU62" i="9"/>
  <c r="G91" i="3"/>
  <c r="M116" i="9"/>
  <c r="M117" i="9" s="1"/>
  <c r="K31" i="7"/>
  <c r="K40" i="7"/>
  <c r="K32" i="7"/>
  <c r="AR32" i="7" s="1"/>
  <c r="K25" i="7"/>
  <c r="AR6" i="7"/>
  <c r="N123" i="9"/>
  <c r="L6" i="4"/>
  <c r="AR36" i="5"/>
  <c r="N124" i="9"/>
  <c r="L6" i="5"/>
  <c r="O10" i="3"/>
  <c r="P7" i="3"/>
  <c r="AR7" i="3"/>
  <c r="I89" i="2"/>
  <c r="I88" i="2"/>
  <c r="AQ51" i="6"/>
  <c r="N79" i="3"/>
  <c r="P49" i="5" s="1"/>
  <c r="P52" i="5" s="1"/>
  <c r="N36" i="3"/>
  <c r="O33" i="3"/>
  <c r="AR33" i="3" s="1"/>
  <c r="J51" i="6"/>
  <c r="L16" i="2" s="1"/>
  <c r="H88" i="2"/>
  <c r="AS88" i="2" s="1"/>
  <c r="H89" i="2"/>
  <c r="AS89" i="2" s="1"/>
  <c r="AS18" i="2"/>
  <c r="H92" i="2"/>
  <c r="AT55" i="9"/>
  <c r="AT54" i="9"/>
  <c r="AT56" i="9" s="1"/>
  <c r="AT57" i="9" s="1"/>
  <c r="AI40" i="2"/>
  <c r="AJ40" i="2" s="1"/>
  <c r="AK40" i="2" s="1"/>
  <c r="BA40" i="2"/>
  <c r="N83" i="9"/>
  <c r="N84" i="9" s="1"/>
  <c r="N82" i="9"/>
  <c r="N81" i="9"/>
  <c r="L9" i="6"/>
  <c r="AY8" i="9"/>
  <c r="AW4" i="6"/>
  <c r="AW4" i="5"/>
  <c r="AW4" i="7"/>
  <c r="AW4" i="4"/>
  <c r="AU4" i="3"/>
  <c r="N114" i="9"/>
  <c r="N29" i="9"/>
  <c r="N30" i="9"/>
  <c r="N116" i="9" s="1"/>
  <c r="L9" i="4"/>
  <c r="J33" i="5"/>
  <c r="J54" i="5" s="1"/>
  <c r="L15" i="2" s="1"/>
  <c r="K35" i="4"/>
  <c r="K28" i="4"/>
  <c r="AR6" i="4"/>
  <c r="K29" i="4"/>
  <c r="AR29" i="4" s="1"/>
  <c r="K22" i="4"/>
  <c r="H133" i="3"/>
  <c r="AR27" i="6"/>
  <c r="N106" i="9"/>
  <c r="L10" i="7" s="1"/>
  <c r="N107" i="9"/>
  <c r="L9" i="7"/>
  <c r="N54" i="9"/>
  <c r="L10" i="5" s="1"/>
  <c r="N55" i="9"/>
  <c r="L9" i="5"/>
  <c r="J32" i="4"/>
  <c r="J52" i="4" s="1"/>
  <c r="M91" i="2" l="1"/>
  <c r="BB33" i="3"/>
  <c r="AU104" i="9"/>
  <c r="AU126" i="9" s="1"/>
  <c r="AU105" i="9"/>
  <c r="H80" i="3"/>
  <c r="L14" i="2"/>
  <c r="L18" i="2" s="1"/>
  <c r="N108" i="9"/>
  <c r="N109" i="9" s="1"/>
  <c r="N115" i="9"/>
  <c r="L10" i="4"/>
  <c r="P10" i="3"/>
  <c r="Q7" i="3"/>
  <c r="N127" i="9"/>
  <c r="Q9" i="2"/>
  <c r="AO80" i="3"/>
  <c r="AQ43" i="3"/>
  <c r="R57" i="2"/>
  <c r="K33" i="5"/>
  <c r="AR29" i="5"/>
  <c r="E44" i="3"/>
  <c r="D67" i="3"/>
  <c r="M113" i="9"/>
  <c r="M118" i="9" s="1"/>
  <c r="M86" i="2"/>
  <c r="P79" i="9"/>
  <c r="P80" i="9"/>
  <c r="P27" i="9"/>
  <c r="P28" i="9"/>
  <c r="R8" i="9"/>
  <c r="P4" i="6"/>
  <c r="P4" i="5"/>
  <c r="P4" i="7"/>
  <c r="P4" i="4"/>
  <c r="S4" i="2"/>
  <c r="R3" i="2"/>
  <c r="N4" i="3"/>
  <c r="O125" i="9"/>
  <c r="M6" i="6"/>
  <c r="O124" i="9"/>
  <c r="M6" i="5"/>
  <c r="N56" i="9"/>
  <c r="N57" i="9" s="1"/>
  <c r="I133" i="3"/>
  <c r="K32" i="4"/>
  <c r="AR28" i="4"/>
  <c r="L13" i="4"/>
  <c r="N117" i="9"/>
  <c r="L10" i="6"/>
  <c r="AL40" i="2"/>
  <c r="AM40" i="2" s="1"/>
  <c r="AN40" i="2" s="1"/>
  <c r="BB40" i="2"/>
  <c r="O14" i="3"/>
  <c r="O11" i="3"/>
  <c r="AR10" i="3"/>
  <c r="AR39" i="5"/>
  <c r="K43" i="7"/>
  <c r="AR43" i="7" s="1"/>
  <c r="AR40" i="7"/>
  <c r="H91" i="3"/>
  <c r="O73" i="3"/>
  <c r="N74" i="3"/>
  <c r="R9" i="2" s="1"/>
  <c r="AU46" i="2"/>
  <c r="P68" i="2"/>
  <c r="AU68" i="2" s="1"/>
  <c r="Q46" i="2"/>
  <c r="O107" i="9"/>
  <c r="O106" i="9"/>
  <c r="M9" i="7"/>
  <c r="AT115" i="9"/>
  <c r="AT117" i="9" s="1"/>
  <c r="AT118" i="9" s="1"/>
  <c r="AU53" i="9"/>
  <c r="AU52" i="9"/>
  <c r="AU124" i="9" s="1"/>
  <c r="P67" i="2"/>
  <c r="AU67" i="2" s="1"/>
  <c r="AU45" i="2"/>
  <c r="AU48" i="2" s="1"/>
  <c r="P48" i="2"/>
  <c r="AU28" i="9"/>
  <c r="AU27" i="9"/>
  <c r="AU123" i="9" s="1"/>
  <c r="AR12" i="6"/>
  <c r="O81" i="9"/>
  <c r="O82" i="9"/>
  <c r="O83" i="9" s="1"/>
  <c r="O84" i="9" s="1"/>
  <c r="M9" i="6"/>
  <c r="O54" i="9"/>
  <c r="M10" i="5" s="1"/>
  <c r="O55" i="9"/>
  <c r="O56" i="9"/>
  <c r="O57" i="9" s="1"/>
  <c r="M9" i="5"/>
  <c r="AR12" i="7"/>
  <c r="K25" i="4"/>
  <c r="K52" i="4" s="1"/>
  <c r="AR22" i="4"/>
  <c r="K38" i="4"/>
  <c r="AR35" i="4"/>
  <c r="N31" i="9"/>
  <c r="N32" i="9" s="1"/>
  <c r="AS92" i="2"/>
  <c r="O79" i="3"/>
  <c r="Q49" i="5" s="1"/>
  <c r="Q52" i="5" s="1"/>
  <c r="O36" i="3"/>
  <c r="P33" i="3"/>
  <c r="L29" i="5"/>
  <c r="L21" i="5"/>
  <c r="L30" i="5"/>
  <c r="L36" i="5"/>
  <c r="K37" i="7"/>
  <c r="AR31" i="7"/>
  <c r="R56" i="2"/>
  <c r="M43" i="3"/>
  <c r="O126" i="9"/>
  <c r="M6" i="7"/>
  <c r="L40" i="7"/>
  <c r="L32" i="7"/>
  <c r="L25" i="7"/>
  <c r="L31" i="7"/>
  <c r="BB3" i="2"/>
  <c r="BA4" i="2"/>
  <c r="L34" i="6"/>
  <c r="L27" i="6"/>
  <c r="L28" i="6"/>
  <c r="P52" i="9"/>
  <c r="P53" i="9"/>
  <c r="O52" i="5"/>
  <c r="AT49" i="5"/>
  <c r="K12" i="6"/>
  <c r="K51" i="6" s="1"/>
  <c r="M16" i="2" s="1"/>
  <c r="AT16" i="2" s="1"/>
  <c r="O114" i="9"/>
  <c r="O30" i="9"/>
  <c r="O31" i="9"/>
  <c r="O32" i="9" s="1"/>
  <c r="O29" i="9"/>
  <c r="M9" i="4"/>
  <c r="K18" i="2"/>
  <c r="L92" i="2"/>
  <c r="L12" i="5"/>
  <c r="L12" i="7"/>
  <c r="AR31" i="6"/>
  <c r="N40" i="3"/>
  <c r="N43" i="3" s="1"/>
  <c r="N37" i="3"/>
  <c r="AR9" i="3"/>
  <c r="BB7" i="3"/>
  <c r="L28" i="4"/>
  <c r="L29" i="4"/>
  <c r="L22" i="4"/>
  <c r="L35" i="4"/>
  <c r="K28" i="7"/>
  <c r="K60" i="7" s="1"/>
  <c r="AR25" i="7"/>
  <c r="AU79" i="9"/>
  <c r="AU125" i="9" s="1"/>
  <c r="AU80" i="9"/>
  <c r="AR34" i="6"/>
  <c r="AT116" i="9"/>
  <c r="AQ39" i="3"/>
  <c r="K26" i="5"/>
  <c r="K54" i="5" s="1"/>
  <c r="M15" i="2" s="1"/>
  <c r="AT15" i="2" s="1"/>
  <c r="AR21" i="5"/>
  <c r="AR13" i="4"/>
  <c r="D29" i="3"/>
  <c r="AZ8" i="9"/>
  <c r="AX4" i="7"/>
  <c r="AX4" i="6"/>
  <c r="AX4" i="4"/>
  <c r="AX4" i="5"/>
  <c r="AV4" i="3"/>
  <c r="P104" i="9"/>
  <c r="P105" i="9"/>
  <c r="Q99" i="9"/>
  <c r="Q100" i="9"/>
  <c r="Q97" i="9"/>
  <c r="Q93" i="9"/>
  <c r="Q98" i="9"/>
  <c r="Q94" i="9"/>
  <c r="Q90" i="9"/>
  <c r="Q76" i="9"/>
  <c r="Q102" i="9"/>
  <c r="Q74" i="9"/>
  <c r="Q70" i="9"/>
  <c r="Q66" i="9"/>
  <c r="Q101" i="9"/>
  <c r="Q96" i="9"/>
  <c r="Q75" i="9"/>
  <c r="Q71" i="9"/>
  <c r="Q67" i="9"/>
  <c r="Q95" i="9"/>
  <c r="Q91" i="9"/>
  <c r="Q73" i="9"/>
  <c r="Q65" i="9"/>
  <c r="Q64" i="9"/>
  <c r="Q50" i="9"/>
  <c r="Q46" i="9"/>
  <c r="Q72" i="9"/>
  <c r="Q47" i="9"/>
  <c r="Q92" i="9"/>
  <c r="Q89" i="9"/>
  <c r="Q63" i="9"/>
  <c r="Q44" i="9"/>
  <c r="Q40" i="9"/>
  <c r="Q22" i="9"/>
  <c r="Q18" i="9"/>
  <c r="Q14" i="9"/>
  <c r="Q69" i="9"/>
  <c r="Q62" i="9"/>
  <c r="Q45" i="9"/>
  <c r="Q41" i="9"/>
  <c r="Q37" i="9"/>
  <c r="Q23" i="9"/>
  <c r="Q19" i="9"/>
  <c r="Q15" i="9"/>
  <c r="Q49" i="9"/>
  <c r="Q42" i="9"/>
  <c r="Q25" i="9"/>
  <c r="Q17" i="9"/>
  <c r="Q48" i="9"/>
  <c r="Q39" i="9"/>
  <c r="Q24" i="9"/>
  <c r="Q16" i="9"/>
  <c r="Q68" i="9"/>
  <c r="Q21" i="9"/>
  <c r="Q20" i="9"/>
  <c r="Q38" i="9"/>
  <c r="Q13" i="9"/>
  <c r="Q43" i="9"/>
  <c r="Q12" i="9"/>
  <c r="Q77" i="9"/>
  <c r="O123" i="9"/>
  <c r="O127" i="9" s="1"/>
  <c r="M6" i="4"/>
  <c r="M14" i="2" l="1"/>
  <c r="I80" i="3"/>
  <c r="M17" i="2"/>
  <c r="AT17" i="2" s="1"/>
  <c r="AR60" i="7"/>
  <c r="Q28" i="9"/>
  <c r="Q27" i="9"/>
  <c r="L25" i="4"/>
  <c r="K88" i="2"/>
  <c r="K89" i="2"/>
  <c r="K92" i="2"/>
  <c r="AT52" i="5"/>
  <c r="BD52" i="5" s="1"/>
  <c r="BD49" i="5"/>
  <c r="BB4" i="2"/>
  <c r="BC3" i="2"/>
  <c r="L28" i="7"/>
  <c r="L60" i="7" s="1"/>
  <c r="M32" i="7"/>
  <c r="M31" i="7"/>
  <c r="M40" i="7"/>
  <c r="M43" i="7" s="1"/>
  <c r="M25" i="7"/>
  <c r="M28" i="7" s="1"/>
  <c r="S56" i="2"/>
  <c r="L39" i="5"/>
  <c r="P36" i="3"/>
  <c r="P79" i="3"/>
  <c r="Q33" i="3"/>
  <c r="AR25" i="4"/>
  <c r="AU127" i="9"/>
  <c r="AR11" i="3"/>
  <c r="BB10" i="3"/>
  <c r="BC40" i="2"/>
  <c r="AO40" i="2"/>
  <c r="AP40" i="2" s="1"/>
  <c r="AQ40" i="2" s="1"/>
  <c r="BD40" i="2" s="1"/>
  <c r="BH40" i="2" s="1"/>
  <c r="P123" i="9"/>
  <c r="N6" i="4"/>
  <c r="D69" i="3"/>
  <c r="AR33" i="5"/>
  <c r="N113" i="9"/>
  <c r="N86" i="2"/>
  <c r="L88" i="2"/>
  <c r="L89" i="2"/>
  <c r="M29" i="4"/>
  <c r="M22" i="4"/>
  <c r="M25" i="4" s="1"/>
  <c r="M35" i="4"/>
  <c r="M38" i="4" s="1"/>
  <c r="M28" i="4"/>
  <c r="M32" i="4" s="1"/>
  <c r="Q79" i="9"/>
  <c r="Q80" i="9"/>
  <c r="Q105" i="9"/>
  <c r="Q104" i="9"/>
  <c r="AR37" i="6"/>
  <c r="AR28" i="7"/>
  <c r="O116" i="9"/>
  <c r="L31" i="6"/>
  <c r="O40" i="3"/>
  <c r="O43" i="3" s="1"/>
  <c r="O37" i="3"/>
  <c r="M10" i="6"/>
  <c r="AR79" i="3"/>
  <c r="BB79" i="3" s="1"/>
  <c r="AU114" i="9"/>
  <c r="AU29" i="9"/>
  <c r="AU30" i="9"/>
  <c r="AU31" i="9"/>
  <c r="AU32" i="9" s="1"/>
  <c r="Q68" i="2"/>
  <c r="R46" i="2"/>
  <c r="O74" i="3"/>
  <c r="S9" i="2" s="1"/>
  <c r="AV9" i="2" s="1"/>
  <c r="BF9" i="2" s="1"/>
  <c r="P73" i="3"/>
  <c r="AR73" i="3"/>
  <c r="BB73" i="3" s="1"/>
  <c r="AR32" i="4"/>
  <c r="M27" i="6"/>
  <c r="M28" i="6"/>
  <c r="M34" i="6"/>
  <c r="M37" i="6" s="1"/>
  <c r="S8" i="9"/>
  <c r="Q4" i="7"/>
  <c r="Q4" i="6"/>
  <c r="Q4" i="4"/>
  <c r="S3" i="2"/>
  <c r="T4" i="2"/>
  <c r="Q4" i="5"/>
  <c r="O4" i="3"/>
  <c r="P81" i="9"/>
  <c r="P83" i="9"/>
  <c r="P84" i="9" s="1"/>
  <c r="P82" i="9"/>
  <c r="N9" i="6"/>
  <c r="E45" i="3"/>
  <c r="L12" i="6"/>
  <c r="AU106" i="9"/>
  <c r="AU107" i="9"/>
  <c r="AU108" i="9"/>
  <c r="AU109" i="9" s="1"/>
  <c r="AT91" i="2"/>
  <c r="O113" i="9"/>
  <c r="O86" i="2"/>
  <c r="Q52" i="9"/>
  <c r="Q53" i="9"/>
  <c r="P108" i="9"/>
  <c r="P109" i="9" s="1"/>
  <c r="P106" i="9"/>
  <c r="P107" i="9"/>
  <c r="N9" i="7"/>
  <c r="L32" i="4"/>
  <c r="P55" i="9"/>
  <c r="P54" i="9"/>
  <c r="N10" i="5" s="1"/>
  <c r="AS10" i="5" s="1"/>
  <c r="N9" i="5"/>
  <c r="L37" i="6"/>
  <c r="L43" i="7"/>
  <c r="AR43" i="3"/>
  <c r="BB43" i="3" s="1"/>
  <c r="AR37" i="7"/>
  <c r="L26" i="5"/>
  <c r="L54" i="5" s="1"/>
  <c r="N15" i="2" s="1"/>
  <c r="AR38" i="4"/>
  <c r="M10" i="7"/>
  <c r="I91" i="3"/>
  <c r="O17" i="3"/>
  <c r="AR14" i="3"/>
  <c r="N118" i="9"/>
  <c r="N91" i="2"/>
  <c r="R100" i="9"/>
  <c r="R101" i="9"/>
  <c r="R98" i="9"/>
  <c r="R94" i="9"/>
  <c r="R102" i="9"/>
  <c r="R95" i="9"/>
  <c r="R91" i="9"/>
  <c r="R77" i="9"/>
  <c r="R96" i="9"/>
  <c r="R90" i="9"/>
  <c r="R75" i="9"/>
  <c r="R71" i="9"/>
  <c r="R67" i="9"/>
  <c r="R93" i="9"/>
  <c r="R76" i="9"/>
  <c r="R72" i="9"/>
  <c r="R68" i="9"/>
  <c r="R99" i="9"/>
  <c r="R70" i="9"/>
  <c r="R47" i="9"/>
  <c r="R69" i="9"/>
  <c r="R62" i="9"/>
  <c r="R48" i="9"/>
  <c r="R97" i="9"/>
  <c r="R65" i="9"/>
  <c r="R50" i="9"/>
  <c r="R45" i="9"/>
  <c r="R41" i="9"/>
  <c r="R37" i="9"/>
  <c r="R23" i="9"/>
  <c r="R19" i="9"/>
  <c r="R15" i="9"/>
  <c r="R74" i="9"/>
  <c r="R49" i="9"/>
  <c r="R42" i="9"/>
  <c r="R38" i="9"/>
  <c r="R24" i="9"/>
  <c r="R20" i="9"/>
  <c r="R16" i="9"/>
  <c r="R12" i="9"/>
  <c r="R64" i="9"/>
  <c r="R39" i="9"/>
  <c r="R22" i="9"/>
  <c r="R14" i="9"/>
  <c r="R89" i="9"/>
  <c r="R63" i="9"/>
  <c r="R44" i="9"/>
  <c r="R21" i="9"/>
  <c r="R13" i="9"/>
  <c r="R73" i="9"/>
  <c r="R66" i="9"/>
  <c r="R40" i="9"/>
  <c r="R25" i="9"/>
  <c r="R46" i="9"/>
  <c r="R43" i="9"/>
  <c r="R18" i="9"/>
  <c r="R17" i="9"/>
  <c r="R92" i="9"/>
  <c r="P125" i="9"/>
  <c r="N6" i="6"/>
  <c r="S57" i="2"/>
  <c r="R45" i="2"/>
  <c r="R7" i="3"/>
  <c r="Q10" i="3"/>
  <c r="AR36" i="3"/>
  <c r="P126" i="9"/>
  <c r="N6" i="7"/>
  <c r="E18" i="3"/>
  <c r="AR26" i="5"/>
  <c r="AU82" i="9"/>
  <c r="AU81" i="9"/>
  <c r="AU83" i="9" s="1"/>
  <c r="AU84" i="9" s="1"/>
  <c r="L38" i="4"/>
  <c r="BB9" i="3"/>
  <c r="O115" i="9"/>
  <c r="O117" i="9" s="1"/>
  <c r="M10" i="4"/>
  <c r="M13" i="4" s="1"/>
  <c r="M52" i="4" s="1"/>
  <c r="P124" i="9"/>
  <c r="N6" i="5"/>
  <c r="AY4" i="7"/>
  <c r="AY4" i="4"/>
  <c r="AY4" i="5"/>
  <c r="BA8" i="9"/>
  <c r="AY4" i="6"/>
  <c r="AW4" i="3"/>
  <c r="L37" i="7"/>
  <c r="AR40" i="3"/>
  <c r="L33" i="5"/>
  <c r="M12" i="5"/>
  <c r="M12" i="6"/>
  <c r="AU54" i="9"/>
  <c r="AU55" i="9"/>
  <c r="AU56" i="9" s="1"/>
  <c r="AU57" i="9" s="1"/>
  <c r="O108" i="9"/>
  <c r="O109" i="9" s="1"/>
  <c r="L52" i="4"/>
  <c r="J133" i="3"/>
  <c r="M30" i="5"/>
  <c r="M36" i="5"/>
  <c r="M39" i="5" s="1"/>
  <c r="M29" i="5"/>
  <c r="M33" i="5" s="1"/>
  <c r="M21" i="5"/>
  <c r="M26" i="5" s="1"/>
  <c r="P114" i="9"/>
  <c r="P31" i="9"/>
  <c r="P32" i="9" s="1"/>
  <c r="P30" i="9"/>
  <c r="P116" i="9" s="1"/>
  <c r="P29" i="9"/>
  <c r="N9" i="4"/>
  <c r="Q45" i="2"/>
  <c r="P14" i="3"/>
  <c r="P11" i="3"/>
  <c r="O14" i="2" l="1"/>
  <c r="O118" i="9"/>
  <c r="O91" i="2"/>
  <c r="N17" i="2"/>
  <c r="Q67" i="2"/>
  <c r="Q48" i="2"/>
  <c r="J80" i="3"/>
  <c r="N14" i="2"/>
  <c r="M54" i="5"/>
  <c r="O15" i="2" s="1"/>
  <c r="N36" i="5"/>
  <c r="N39" i="5" s="1"/>
  <c r="AS6" i="5"/>
  <c r="N29" i="5"/>
  <c r="N21" i="5"/>
  <c r="N26" i="5" s="1"/>
  <c r="N30" i="5"/>
  <c r="AS30" i="5" s="1"/>
  <c r="Q14" i="3"/>
  <c r="Q17" i="3" s="1"/>
  <c r="Q11" i="3"/>
  <c r="T57" i="2"/>
  <c r="S45" i="2"/>
  <c r="R105" i="9"/>
  <c r="R104" i="9"/>
  <c r="R53" i="9"/>
  <c r="R52" i="9"/>
  <c r="AR17" i="3"/>
  <c r="BB17" i="3" s="1"/>
  <c r="AS9" i="7"/>
  <c r="E48" i="3"/>
  <c r="R4" i="7"/>
  <c r="T8" i="9"/>
  <c r="R4" i="4"/>
  <c r="R4" i="5"/>
  <c r="BG4" i="2"/>
  <c r="U4" i="2"/>
  <c r="R4" i="6"/>
  <c r="P4" i="3"/>
  <c r="T3" i="2"/>
  <c r="M31" i="6"/>
  <c r="R68" i="2"/>
  <c r="S46" i="2"/>
  <c r="AU116" i="9"/>
  <c r="AU113" i="9"/>
  <c r="AU86" i="2"/>
  <c r="P40" i="3"/>
  <c r="P37" i="3"/>
  <c r="BB8" i="9"/>
  <c r="AZ4" i="7"/>
  <c r="AZ4" i="6"/>
  <c r="AZ4" i="4"/>
  <c r="AZ4" i="5"/>
  <c r="AX4" i="3"/>
  <c r="Q114" i="9"/>
  <c r="Q29" i="9"/>
  <c r="Q30" i="9"/>
  <c r="O9" i="4"/>
  <c r="E19" i="3"/>
  <c r="S7" i="3"/>
  <c r="R10" i="3"/>
  <c r="N28" i="6"/>
  <c r="AS28" i="6" s="1"/>
  <c r="N34" i="6"/>
  <c r="AS6" i="6"/>
  <c r="N27" i="6"/>
  <c r="R27" i="9"/>
  <c r="R28" i="9"/>
  <c r="J91" i="3"/>
  <c r="P56" i="9"/>
  <c r="P57" i="9" s="1"/>
  <c r="L51" i="6"/>
  <c r="N16" i="2" s="1"/>
  <c r="N10" i="6"/>
  <c r="AS10" i="6" s="1"/>
  <c r="S101" i="9"/>
  <c r="AV101" i="9" s="1"/>
  <c r="BF101" i="9" s="1"/>
  <c r="S102" i="9"/>
  <c r="AV102" i="9" s="1"/>
  <c r="BF102" i="9" s="1"/>
  <c r="S100" i="9"/>
  <c r="AV100" i="9" s="1"/>
  <c r="BF100" i="9" s="1"/>
  <c r="S95" i="9"/>
  <c r="AV95" i="9" s="1"/>
  <c r="BF95" i="9" s="1"/>
  <c r="S99" i="9"/>
  <c r="AV99" i="9" s="1"/>
  <c r="BF99" i="9" s="1"/>
  <c r="S96" i="9"/>
  <c r="AV96" i="9" s="1"/>
  <c r="BF96" i="9" s="1"/>
  <c r="S92" i="9"/>
  <c r="AV92" i="9" s="1"/>
  <c r="BF92" i="9" s="1"/>
  <c r="S93" i="9"/>
  <c r="AV93" i="9" s="1"/>
  <c r="BF93" i="9" s="1"/>
  <c r="S76" i="9"/>
  <c r="AV76" i="9" s="1"/>
  <c r="BF76" i="9" s="1"/>
  <c r="S72" i="9"/>
  <c r="AV72" i="9" s="1"/>
  <c r="BF72" i="9" s="1"/>
  <c r="S68" i="9"/>
  <c r="AV68" i="9" s="1"/>
  <c r="BF68" i="9" s="1"/>
  <c r="S64" i="9"/>
  <c r="AV64" i="9" s="1"/>
  <c r="BF64" i="9" s="1"/>
  <c r="S98" i="9"/>
  <c r="AV98" i="9" s="1"/>
  <c r="BF98" i="9" s="1"/>
  <c r="S91" i="9"/>
  <c r="AV91" i="9" s="1"/>
  <c r="BF91" i="9" s="1"/>
  <c r="S89" i="9"/>
  <c r="S73" i="9"/>
  <c r="AV73" i="9" s="1"/>
  <c r="BF73" i="9" s="1"/>
  <c r="S69" i="9"/>
  <c r="AV69" i="9" s="1"/>
  <c r="BF69" i="9" s="1"/>
  <c r="S65" i="9"/>
  <c r="AV65" i="9" s="1"/>
  <c r="BF65" i="9" s="1"/>
  <c r="S75" i="9"/>
  <c r="AV75" i="9" s="1"/>
  <c r="BF75" i="9" s="1"/>
  <c r="S67" i="9"/>
  <c r="AV67" i="9" s="1"/>
  <c r="BF67" i="9" s="1"/>
  <c r="S62" i="9"/>
  <c r="AV62" i="9" s="1"/>
  <c r="S48" i="9"/>
  <c r="AV48" i="9" s="1"/>
  <c r="BF48" i="9" s="1"/>
  <c r="S94" i="9"/>
  <c r="AV94" i="9" s="1"/>
  <c r="BF94" i="9" s="1"/>
  <c r="S77" i="9"/>
  <c r="AV77" i="9" s="1"/>
  <c r="BF77" i="9" s="1"/>
  <c r="S74" i="9"/>
  <c r="AV74" i="9" s="1"/>
  <c r="BF74" i="9" s="1"/>
  <c r="S66" i="9"/>
  <c r="AV66" i="9" s="1"/>
  <c r="BF66" i="9" s="1"/>
  <c r="S63" i="9"/>
  <c r="AV63" i="9" s="1"/>
  <c r="BF63" i="9" s="1"/>
  <c r="S49" i="9"/>
  <c r="AV49" i="9" s="1"/>
  <c r="BF49" i="9" s="1"/>
  <c r="S70" i="9"/>
  <c r="AV70" i="9" s="1"/>
  <c r="BF70" i="9" s="1"/>
  <c r="S47" i="9"/>
  <c r="AV47" i="9" s="1"/>
  <c r="BF47" i="9" s="1"/>
  <c r="S42" i="9"/>
  <c r="AV42" i="9" s="1"/>
  <c r="BF42" i="9" s="1"/>
  <c r="S38" i="9"/>
  <c r="AV38" i="9" s="1"/>
  <c r="BF38" i="9" s="1"/>
  <c r="S24" i="9"/>
  <c r="AV24" i="9" s="1"/>
  <c r="BF24" i="9" s="1"/>
  <c r="S20" i="9"/>
  <c r="AV20" i="9" s="1"/>
  <c r="BF20" i="9" s="1"/>
  <c r="S16" i="9"/>
  <c r="AV16" i="9" s="1"/>
  <c r="BF16" i="9" s="1"/>
  <c r="S12" i="9"/>
  <c r="S46" i="9"/>
  <c r="AV46" i="9" s="1"/>
  <c r="BF46" i="9" s="1"/>
  <c r="S43" i="9"/>
  <c r="AV43" i="9" s="1"/>
  <c r="BF43" i="9" s="1"/>
  <c r="S39" i="9"/>
  <c r="AV39" i="9" s="1"/>
  <c r="BF39" i="9" s="1"/>
  <c r="S25" i="9"/>
  <c r="AV25" i="9" s="1"/>
  <c r="BF25" i="9" s="1"/>
  <c r="S21" i="9"/>
  <c r="AV21" i="9" s="1"/>
  <c r="BF21" i="9" s="1"/>
  <c r="S17" i="9"/>
  <c r="AV17" i="9" s="1"/>
  <c r="BF17" i="9" s="1"/>
  <c r="S13" i="9"/>
  <c r="AV13" i="9" s="1"/>
  <c r="BF13" i="9" s="1"/>
  <c r="S90" i="9"/>
  <c r="AV90" i="9" s="1"/>
  <c r="BF90" i="9" s="1"/>
  <c r="S44" i="9"/>
  <c r="AV44" i="9" s="1"/>
  <c r="BF44" i="9" s="1"/>
  <c r="S19" i="9"/>
  <c r="AV19" i="9" s="1"/>
  <c r="BF19" i="9" s="1"/>
  <c r="S41" i="9"/>
  <c r="AV41" i="9" s="1"/>
  <c r="BF41" i="9" s="1"/>
  <c r="S18" i="9"/>
  <c r="AV18" i="9" s="1"/>
  <c r="BF18" i="9" s="1"/>
  <c r="S71" i="9"/>
  <c r="AV71" i="9" s="1"/>
  <c r="BF71" i="9" s="1"/>
  <c r="S40" i="9"/>
  <c r="AV40" i="9" s="1"/>
  <c r="BF40" i="9" s="1"/>
  <c r="S15" i="9"/>
  <c r="AV15" i="9" s="1"/>
  <c r="BF15" i="9" s="1"/>
  <c r="S50" i="9"/>
  <c r="AV50" i="9" s="1"/>
  <c r="BF50" i="9" s="1"/>
  <c r="S45" i="9"/>
  <c r="AV45" i="9" s="1"/>
  <c r="BF45" i="9" s="1"/>
  <c r="S14" i="9"/>
  <c r="AV14" i="9" s="1"/>
  <c r="BF14" i="9" s="1"/>
  <c r="S97" i="9"/>
  <c r="AV97" i="9" s="1"/>
  <c r="BF97" i="9" s="1"/>
  <c r="S23" i="9"/>
  <c r="AV23" i="9" s="1"/>
  <c r="BF23" i="9" s="1"/>
  <c r="S22" i="9"/>
  <c r="AV22" i="9" s="1"/>
  <c r="BF22" i="9" s="1"/>
  <c r="S37" i="9"/>
  <c r="AU115" i="9"/>
  <c r="Q106" i="9"/>
  <c r="Q108" i="9" s="1"/>
  <c r="Q109" i="9" s="1"/>
  <c r="Q107" i="9"/>
  <c r="O9" i="7"/>
  <c r="Q125" i="9"/>
  <c r="O6" i="6"/>
  <c r="N22" i="4"/>
  <c r="N25" i="4" s="1"/>
  <c r="AS6" i="4"/>
  <c r="N35" i="4"/>
  <c r="N28" i="4"/>
  <c r="N29" i="4"/>
  <c r="AS29" i="4" s="1"/>
  <c r="AS36" i="5"/>
  <c r="AS9" i="4"/>
  <c r="AS7" i="3"/>
  <c r="P17" i="3"/>
  <c r="P115" i="9"/>
  <c r="P117" i="9" s="1"/>
  <c r="N10" i="4"/>
  <c r="AS10" i="4" s="1"/>
  <c r="K133" i="3"/>
  <c r="AS29" i="5"/>
  <c r="N31" i="7"/>
  <c r="N40" i="7"/>
  <c r="N25" i="7"/>
  <c r="N28" i="7" s="1"/>
  <c r="N32" i="7"/>
  <c r="AS32" i="7" s="1"/>
  <c r="AS6" i="7"/>
  <c r="AS21" i="5"/>
  <c r="N10" i="7"/>
  <c r="N12" i="7" s="1"/>
  <c r="Q55" i="9"/>
  <c r="Q56" i="9" s="1"/>
  <c r="Q57" i="9" s="1"/>
  <c r="Q54" i="9"/>
  <c r="O9" i="5"/>
  <c r="AR74" i="3"/>
  <c r="BB74" i="3" s="1"/>
  <c r="N12" i="6"/>
  <c r="P74" i="3"/>
  <c r="Q73" i="3"/>
  <c r="M12" i="7"/>
  <c r="AU117" i="9"/>
  <c r="AU118" i="9" s="1"/>
  <c r="AS27" i="6"/>
  <c r="P127" i="9"/>
  <c r="AR51" i="6"/>
  <c r="Q79" i="3"/>
  <c r="S49" i="5" s="1"/>
  <c r="S52" i="5" s="1"/>
  <c r="R33" i="3"/>
  <c r="Q36" i="3"/>
  <c r="AS28" i="7"/>
  <c r="Q123" i="9"/>
  <c r="O6" i="4"/>
  <c r="M18" i="2"/>
  <c r="AT14" i="2"/>
  <c r="M51" i="6"/>
  <c r="O16" i="2" s="1"/>
  <c r="AR39" i="3"/>
  <c r="BB40" i="3"/>
  <c r="AR54" i="5"/>
  <c r="AR37" i="3"/>
  <c r="BB36" i="3"/>
  <c r="BB35" i="3" s="1"/>
  <c r="AR35" i="3"/>
  <c r="R48" i="2"/>
  <c r="R67" i="2"/>
  <c r="R79" i="9"/>
  <c r="R80" i="9"/>
  <c r="AR13" i="3"/>
  <c r="BB14" i="3"/>
  <c r="BB13" i="3" s="1"/>
  <c r="N12" i="5"/>
  <c r="AS9" i="5"/>
  <c r="AR52" i="4"/>
  <c r="Q124" i="9"/>
  <c r="O6" i="5"/>
  <c r="Q126" i="9"/>
  <c r="O6" i="7"/>
  <c r="Q82" i="9"/>
  <c r="Q81" i="9"/>
  <c r="O10" i="6" s="1"/>
  <c r="O9" i="6"/>
  <c r="D71" i="3"/>
  <c r="R49" i="5"/>
  <c r="T56" i="2"/>
  <c r="M37" i="7"/>
  <c r="BD3" i="2"/>
  <c r="BD4" i="2" s="1"/>
  <c r="BC4" i="2"/>
  <c r="AS22" i="4"/>
  <c r="AV12" i="9"/>
  <c r="AS9" i="6"/>
  <c r="P91" i="2" l="1"/>
  <c r="AV80" i="9"/>
  <c r="AV79" i="9"/>
  <c r="BF62" i="9"/>
  <c r="BF80" i="9" s="1"/>
  <c r="AS12" i="6"/>
  <c r="BC8" i="9"/>
  <c r="BA4" i="7"/>
  <c r="BA4" i="6"/>
  <c r="BA4" i="5"/>
  <c r="BA4" i="4"/>
  <c r="AY4" i="3"/>
  <c r="U56" i="2"/>
  <c r="D76" i="3"/>
  <c r="H8" i="2"/>
  <c r="R125" i="9"/>
  <c r="P6" i="6"/>
  <c r="BB39" i="3"/>
  <c r="M89" i="2"/>
  <c r="AT89" i="2" s="1"/>
  <c r="M88" i="2"/>
  <c r="AT88" i="2" s="1"/>
  <c r="M92" i="2"/>
  <c r="AT18" i="2"/>
  <c r="Q40" i="3"/>
  <c r="Q43" i="3" s="1"/>
  <c r="Q37" i="3"/>
  <c r="P113" i="9"/>
  <c r="P118" i="9" s="1"/>
  <c r="P86" i="2"/>
  <c r="R73" i="3"/>
  <c r="Q74" i="3"/>
  <c r="U9" i="2" s="1"/>
  <c r="O10" i="5"/>
  <c r="AS26" i="5"/>
  <c r="N43" i="7"/>
  <c r="AS43" i="7" s="1"/>
  <c r="AS40" i="7"/>
  <c r="AS39" i="5"/>
  <c r="S27" i="9"/>
  <c r="S28" i="9"/>
  <c r="R114" i="9"/>
  <c r="R29" i="9"/>
  <c r="R31" i="9" s="1"/>
  <c r="R32" i="9" s="1"/>
  <c r="R30" i="9"/>
  <c r="P9" i="4"/>
  <c r="N37" i="6"/>
  <c r="AS34" i="6"/>
  <c r="E22" i="3"/>
  <c r="N13" i="4"/>
  <c r="Q116" i="9"/>
  <c r="U8" i="9"/>
  <c r="S4" i="7"/>
  <c r="S4" i="6"/>
  <c r="S4" i="4"/>
  <c r="S4" i="5"/>
  <c r="Q4" i="3"/>
  <c r="U3" i="2"/>
  <c r="V4" i="2"/>
  <c r="T102" i="9"/>
  <c r="T99" i="9"/>
  <c r="T96" i="9"/>
  <c r="T92" i="9"/>
  <c r="T97" i="9"/>
  <c r="T93" i="9"/>
  <c r="T89" i="9"/>
  <c r="T101" i="9"/>
  <c r="T98" i="9"/>
  <c r="T91" i="9"/>
  <c r="T73" i="9"/>
  <c r="T69" i="9"/>
  <c r="T65" i="9"/>
  <c r="T100" i="9"/>
  <c r="T95" i="9"/>
  <c r="T77" i="9"/>
  <c r="T74" i="9"/>
  <c r="T70" i="9"/>
  <c r="T66" i="9"/>
  <c r="T94" i="9"/>
  <c r="T76" i="9"/>
  <c r="T72" i="9"/>
  <c r="T63" i="9"/>
  <c r="T49" i="9"/>
  <c r="T71" i="9"/>
  <c r="T50" i="9"/>
  <c r="T46" i="9"/>
  <c r="T75" i="9"/>
  <c r="T62" i="9"/>
  <c r="T43" i="9"/>
  <c r="T39" i="9"/>
  <c r="T25" i="9"/>
  <c r="T21" i="9"/>
  <c r="T17" i="9"/>
  <c r="T13" i="9"/>
  <c r="T90" i="9"/>
  <c r="T68" i="9"/>
  <c r="T64" i="9"/>
  <c r="T44" i="9"/>
  <c r="T40" i="9"/>
  <c r="T22" i="9"/>
  <c r="T18" i="9"/>
  <c r="T14" i="9"/>
  <c r="T67" i="9"/>
  <c r="T48" i="9"/>
  <c r="T41" i="9"/>
  <c r="T24" i="9"/>
  <c r="T16" i="9"/>
  <c r="T47" i="9"/>
  <c r="T38" i="9"/>
  <c r="T23" i="9"/>
  <c r="T15" i="9"/>
  <c r="T45" i="9"/>
  <c r="T20" i="9"/>
  <c r="T19" i="9"/>
  <c r="T37" i="9"/>
  <c r="T12" i="9"/>
  <c r="T42" i="9"/>
  <c r="AS10" i="7"/>
  <c r="R54" i="9"/>
  <c r="R55" i="9"/>
  <c r="P9" i="5"/>
  <c r="U57" i="2"/>
  <c r="AV27" i="9"/>
  <c r="AV28" i="9"/>
  <c r="BF12" i="9"/>
  <c r="BF28" i="9" s="1"/>
  <c r="BB4" i="7"/>
  <c r="BD8" i="9"/>
  <c r="BB4" i="6"/>
  <c r="BB4" i="4"/>
  <c r="BB4" i="5"/>
  <c r="AZ4" i="3"/>
  <c r="O12" i="6"/>
  <c r="O31" i="7"/>
  <c r="O40" i="7"/>
  <c r="O32" i="7"/>
  <c r="O25" i="7"/>
  <c r="AP80" i="3"/>
  <c r="O35" i="4"/>
  <c r="O28" i="4"/>
  <c r="O29" i="4"/>
  <c r="O22" i="4"/>
  <c r="R79" i="3"/>
  <c r="S33" i="3"/>
  <c r="R36" i="3"/>
  <c r="T9" i="2"/>
  <c r="N37" i="7"/>
  <c r="AS37" i="7" s="1"/>
  <c r="AS31" i="7"/>
  <c r="AS13" i="4"/>
  <c r="S104" i="9"/>
  <c r="S105" i="9"/>
  <c r="K91" i="3"/>
  <c r="R123" i="9"/>
  <c r="P6" i="4"/>
  <c r="Q115" i="9"/>
  <c r="O10" i="4"/>
  <c r="BG8" i="9"/>
  <c r="BE4" i="7"/>
  <c r="BE4" i="6"/>
  <c r="BE4" i="4"/>
  <c r="BE4" i="5"/>
  <c r="BC4" i="3"/>
  <c r="R126" i="9"/>
  <c r="P6" i="7"/>
  <c r="N33" i="5"/>
  <c r="N18" i="2"/>
  <c r="AS25" i="4"/>
  <c r="R52" i="5"/>
  <c r="Q83" i="9"/>
  <c r="Q84" i="9" s="1"/>
  <c r="AS12" i="5"/>
  <c r="Q127" i="9"/>
  <c r="M60" i="7"/>
  <c r="AS12" i="7"/>
  <c r="AS33" i="5"/>
  <c r="N32" i="4"/>
  <c r="AS28" i="4"/>
  <c r="O34" i="6"/>
  <c r="O27" i="6"/>
  <c r="O28" i="6"/>
  <c r="S53" i="9"/>
  <c r="S52" i="9"/>
  <c r="AV37" i="9"/>
  <c r="N31" i="6"/>
  <c r="N51" i="6" s="1"/>
  <c r="P16" i="2" s="1"/>
  <c r="AU16" i="2" s="1"/>
  <c r="R14" i="3"/>
  <c r="R11" i="3"/>
  <c r="AS10" i="3"/>
  <c r="O13" i="4"/>
  <c r="Q117" i="9"/>
  <c r="P43" i="3"/>
  <c r="S68" i="2"/>
  <c r="AV68" i="2" s="1"/>
  <c r="BF68" i="2" s="1"/>
  <c r="T46" i="2"/>
  <c r="AV46" i="2"/>
  <c r="BF46" i="2" s="1"/>
  <c r="R106" i="9"/>
  <c r="P10" i="7" s="1"/>
  <c r="R107" i="9"/>
  <c r="P9" i="7"/>
  <c r="AS33" i="3"/>
  <c r="O36" i="5"/>
  <c r="O29" i="5"/>
  <c r="O21" i="5"/>
  <c r="O30" i="5"/>
  <c r="N54" i="5"/>
  <c r="P15" i="2" s="1"/>
  <c r="AU15" i="2" s="1"/>
  <c r="R83" i="9"/>
  <c r="R84" i="9" s="1"/>
  <c r="R82" i="9"/>
  <c r="R81" i="9"/>
  <c r="P10" i="6" s="1"/>
  <c r="P9" i="6"/>
  <c r="AS31" i="6"/>
  <c r="O12" i="5"/>
  <c r="L133" i="3"/>
  <c r="AS25" i="7"/>
  <c r="N38" i="4"/>
  <c r="AS35" i="4"/>
  <c r="O10" i="7"/>
  <c r="O12" i="7" s="1"/>
  <c r="S80" i="9"/>
  <c r="S79" i="9"/>
  <c r="S10" i="3"/>
  <c r="T7" i="3"/>
  <c r="Q31" i="9"/>
  <c r="Q32" i="9" s="1"/>
  <c r="AS36" i="3"/>
  <c r="AV89" i="9"/>
  <c r="E134" i="3"/>
  <c r="R124" i="9"/>
  <c r="P6" i="5"/>
  <c r="S48" i="2"/>
  <c r="S67" i="2"/>
  <c r="AV67" i="2" s="1"/>
  <c r="BF67" i="2" s="1"/>
  <c r="AV45" i="2"/>
  <c r="K80" i="3"/>
  <c r="AV48" i="2" l="1"/>
  <c r="BF45" i="2"/>
  <c r="BF48" i="2" s="1"/>
  <c r="F134" i="3"/>
  <c r="E169" i="3"/>
  <c r="T10" i="3"/>
  <c r="U7" i="3"/>
  <c r="S82" i="9"/>
  <c r="S81" i="9"/>
  <c r="Q10" i="6" s="1"/>
  <c r="AT10" i="6" s="1"/>
  <c r="BD10" i="6" s="1"/>
  <c r="Q9" i="6"/>
  <c r="M133" i="3"/>
  <c r="R108" i="9"/>
  <c r="R109" i="9" s="1"/>
  <c r="T68" i="2"/>
  <c r="U46" i="2"/>
  <c r="Q118" i="9"/>
  <c r="Q91" i="2"/>
  <c r="S124" i="9"/>
  <c r="Q6" i="5"/>
  <c r="O37" i="6"/>
  <c r="Q113" i="9"/>
  <c r="Q86" i="2"/>
  <c r="P40" i="7"/>
  <c r="P43" i="7" s="1"/>
  <c r="P32" i="7"/>
  <c r="P31" i="7"/>
  <c r="P37" i="7" s="1"/>
  <c r="P25" i="7"/>
  <c r="P28" i="7" s="1"/>
  <c r="R127" i="9"/>
  <c r="S107" i="9"/>
  <c r="S108" i="9"/>
  <c r="S109" i="9" s="1"/>
  <c r="S106" i="9"/>
  <c r="Q10" i="7" s="1"/>
  <c r="Q9" i="7"/>
  <c r="Q12" i="7" s="1"/>
  <c r="T49" i="5"/>
  <c r="AS79" i="3"/>
  <c r="O38" i="4"/>
  <c r="AV30" i="9"/>
  <c r="AV31" i="9"/>
  <c r="AV32" i="9" s="1"/>
  <c r="AV29" i="9"/>
  <c r="T45" i="2"/>
  <c r="P10" i="5"/>
  <c r="T27" i="9"/>
  <c r="T28" i="9"/>
  <c r="T80" i="9"/>
  <c r="T79" i="9"/>
  <c r="U99" i="9"/>
  <c r="U100" i="9"/>
  <c r="U102" i="9"/>
  <c r="U97" i="9"/>
  <c r="U93" i="9"/>
  <c r="U101" i="9"/>
  <c r="U98" i="9"/>
  <c r="U94" i="9"/>
  <c r="U90" i="9"/>
  <c r="U76" i="9"/>
  <c r="U95" i="9"/>
  <c r="U89" i="9"/>
  <c r="U77" i="9"/>
  <c r="U74" i="9"/>
  <c r="U70" i="9"/>
  <c r="U66" i="9"/>
  <c r="U92" i="9"/>
  <c r="U75" i="9"/>
  <c r="U71" i="9"/>
  <c r="U67" i="9"/>
  <c r="U69" i="9"/>
  <c r="U50" i="9"/>
  <c r="U46" i="9"/>
  <c r="U68" i="9"/>
  <c r="U64" i="9"/>
  <c r="U47" i="9"/>
  <c r="U91" i="9"/>
  <c r="U49" i="9"/>
  <c r="U44" i="9"/>
  <c r="U40" i="9"/>
  <c r="U22" i="9"/>
  <c r="U18" i="9"/>
  <c r="U14" i="9"/>
  <c r="U73" i="9"/>
  <c r="U48" i="9"/>
  <c r="U45" i="9"/>
  <c r="U41" i="9"/>
  <c r="U37" i="9"/>
  <c r="U23" i="9"/>
  <c r="U19" i="9"/>
  <c r="U15" i="9"/>
  <c r="U72" i="9"/>
  <c r="U63" i="9"/>
  <c r="U38" i="9"/>
  <c r="U21" i="9"/>
  <c r="U13" i="9"/>
  <c r="U65" i="9"/>
  <c r="U62" i="9"/>
  <c r="U43" i="9"/>
  <c r="U20" i="9"/>
  <c r="U12" i="9"/>
  <c r="U96" i="9"/>
  <c r="U25" i="9"/>
  <c r="U39" i="9"/>
  <c r="U24" i="9"/>
  <c r="U42" i="9"/>
  <c r="U17" i="9"/>
  <c r="U16" i="9"/>
  <c r="E92" i="3"/>
  <c r="AT92" i="2"/>
  <c r="H10" i="2"/>
  <c r="H87" i="2"/>
  <c r="H39" i="2"/>
  <c r="H65" i="2" s="1"/>
  <c r="AU91" i="2"/>
  <c r="AV104" i="9"/>
  <c r="AV105" i="9"/>
  <c r="BF89" i="9"/>
  <c r="BF105" i="9" s="1"/>
  <c r="AT7" i="3"/>
  <c r="AT10" i="7"/>
  <c r="BD10" i="7" s="1"/>
  <c r="O26" i="5"/>
  <c r="R17" i="3"/>
  <c r="AS14" i="3"/>
  <c r="S54" i="9"/>
  <c r="S55" i="9"/>
  <c r="S56" i="9" s="1"/>
  <c r="S57" i="9" s="1"/>
  <c r="Q9" i="5"/>
  <c r="AS32" i="4"/>
  <c r="L91" i="3"/>
  <c r="S126" i="9"/>
  <c r="Q6" i="7"/>
  <c r="O25" i="4"/>
  <c r="O43" i="7"/>
  <c r="AV123" i="9"/>
  <c r="BF27" i="9"/>
  <c r="BF123" i="9" s="1"/>
  <c r="P12" i="5"/>
  <c r="T52" i="9"/>
  <c r="T53" i="9"/>
  <c r="V8" i="9"/>
  <c r="T4" i="7"/>
  <c r="T4" i="6"/>
  <c r="T4" i="5"/>
  <c r="V3" i="2"/>
  <c r="R4" i="3"/>
  <c r="T4" i="4"/>
  <c r="W4" i="2"/>
  <c r="AS37" i="6"/>
  <c r="AS51" i="6" s="1"/>
  <c r="R116" i="9"/>
  <c r="S114" i="9"/>
  <c r="S30" i="9"/>
  <c r="S116" i="9" s="1"/>
  <c r="S29" i="9"/>
  <c r="Q9" i="4"/>
  <c r="P34" i="6"/>
  <c r="P37" i="6" s="1"/>
  <c r="P27" i="6"/>
  <c r="P28" i="6"/>
  <c r="BF81" i="9"/>
  <c r="BF82" i="9"/>
  <c r="BF83" i="9" s="1"/>
  <c r="BF84" i="9" s="1"/>
  <c r="AS37" i="3"/>
  <c r="S14" i="3"/>
  <c r="S11" i="3"/>
  <c r="AS38" i="4"/>
  <c r="O33" i="5"/>
  <c r="O54" i="5" s="1"/>
  <c r="Q15" i="2" s="1"/>
  <c r="AS35" i="3"/>
  <c r="N89" i="2"/>
  <c r="N88" i="2"/>
  <c r="N92" i="2"/>
  <c r="R37" i="3"/>
  <c r="R40" i="3"/>
  <c r="O37" i="7"/>
  <c r="T104" i="9"/>
  <c r="T105" i="9"/>
  <c r="N52" i="4"/>
  <c r="R115" i="9"/>
  <c r="P10" i="4"/>
  <c r="S123" i="9"/>
  <c r="S127" i="9" s="1"/>
  <c r="Q6" i="4"/>
  <c r="D77" i="3"/>
  <c r="N60" i="7"/>
  <c r="P17" i="2" s="1"/>
  <c r="AV125" i="9"/>
  <c r="BF79" i="9"/>
  <c r="BF125" i="9" s="1"/>
  <c r="P29" i="5"/>
  <c r="P21" i="5"/>
  <c r="P26" i="5" s="1"/>
  <c r="P30" i="5"/>
  <c r="P36" i="5"/>
  <c r="P39" i="5" s="1"/>
  <c r="S125" i="9"/>
  <c r="Q6" i="6"/>
  <c r="P12" i="6"/>
  <c r="O39" i="5"/>
  <c r="P12" i="7"/>
  <c r="P60" i="7" s="1"/>
  <c r="R17" i="2" s="1"/>
  <c r="AS11" i="3"/>
  <c r="AV53" i="9"/>
  <c r="AV52" i="9"/>
  <c r="BF37" i="9"/>
  <c r="BF53" i="9" s="1"/>
  <c r="O31" i="6"/>
  <c r="O51" i="6" s="1"/>
  <c r="Q16" i="2" s="1"/>
  <c r="O17" i="2"/>
  <c r="AS60" i="7"/>
  <c r="AS54" i="5"/>
  <c r="P28" i="4"/>
  <c r="P29" i="4"/>
  <c r="P22" i="4"/>
  <c r="P25" i="4" s="1"/>
  <c r="P35" i="4"/>
  <c r="P38" i="4" s="1"/>
  <c r="S79" i="3"/>
  <c r="S36" i="3"/>
  <c r="T33" i="3"/>
  <c r="O32" i="4"/>
  <c r="O52" i="4" s="1"/>
  <c r="O28" i="7"/>
  <c r="AT9" i="6"/>
  <c r="BF114" i="9"/>
  <c r="BF30" i="9"/>
  <c r="BF29" i="9"/>
  <c r="BF31" i="9" s="1"/>
  <c r="BF32" i="9" s="1"/>
  <c r="U45" i="2"/>
  <c r="V57" i="2"/>
  <c r="R56" i="9"/>
  <c r="R57" i="9" s="1"/>
  <c r="P13" i="4"/>
  <c r="R117" i="9"/>
  <c r="AT9" i="7"/>
  <c r="BD9" i="7" s="1"/>
  <c r="AS9" i="3"/>
  <c r="S73" i="3"/>
  <c r="R74" i="3"/>
  <c r="AS73" i="3"/>
  <c r="V56" i="2"/>
  <c r="AV81" i="9"/>
  <c r="AV83" i="9" s="1"/>
  <c r="AV84" i="9" s="1"/>
  <c r="AV82" i="9"/>
  <c r="Q14" i="2" l="1"/>
  <c r="M80" i="3"/>
  <c r="S74" i="3"/>
  <c r="T73" i="3"/>
  <c r="T79" i="3"/>
  <c r="V49" i="5" s="1"/>
  <c r="V52" i="5" s="1"/>
  <c r="T36" i="3"/>
  <c r="U33" i="3"/>
  <c r="AV54" i="9"/>
  <c r="AV55" i="9"/>
  <c r="AV56" i="9" s="1"/>
  <c r="AV57" i="9" s="1"/>
  <c r="P33" i="5"/>
  <c r="P54" i="5" s="1"/>
  <c r="R15" i="2" s="1"/>
  <c r="T107" i="9"/>
  <c r="T106" i="9"/>
  <c r="R9" i="7"/>
  <c r="S115" i="9"/>
  <c r="Q10" i="4"/>
  <c r="AT10" i="4" s="1"/>
  <c r="BD10" i="4" s="1"/>
  <c r="T55" i="9"/>
  <c r="T56" i="9"/>
  <c r="T57" i="9" s="1"/>
  <c r="T54" i="9"/>
  <c r="R10" i="5" s="1"/>
  <c r="R9" i="5"/>
  <c r="AV126" i="9"/>
  <c r="BF104" i="9"/>
  <c r="BF126" i="9" s="1"/>
  <c r="H11" i="2"/>
  <c r="H20" i="2"/>
  <c r="U79" i="9"/>
  <c r="U80" i="9"/>
  <c r="U105" i="9"/>
  <c r="U104" i="9"/>
  <c r="T125" i="9"/>
  <c r="R6" i="6"/>
  <c r="T67" i="2"/>
  <c r="T48" i="2"/>
  <c r="AV114" i="9"/>
  <c r="G134" i="3"/>
  <c r="W57" i="2"/>
  <c r="AT33" i="3"/>
  <c r="Q29" i="4"/>
  <c r="AT29" i="4" s="1"/>
  <c r="BD29" i="4" s="1"/>
  <c r="Q22" i="4"/>
  <c r="Q25" i="4" s="1"/>
  <c r="Q35" i="4"/>
  <c r="Q38" i="4" s="1"/>
  <c r="AT6" i="4"/>
  <c r="BD6" i="4" s="1"/>
  <c r="Q28" i="4"/>
  <c r="L80" i="3"/>
  <c r="P14" i="2"/>
  <c r="T126" i="9"/>
  <c r="R6" i="7"/>
  <c r="S31" i="9"/>
  <c r="S32" i="9" s="1"/>
  <c r="AT22" i="4"/>
  <c r="M91" i="3"/>
  <c r="Q10" i="5"/>
  <c r="AT10" i="5" s="1"/>
  <c r="BD10" i="5" s="1"/>
  <c r="F92" i="3"/>
  <c r="E127" i="3"/>
  <c r="U28" i="9"/>
  <c r="U27" i="9"/>
  <c r="T81" i="9"/>
  <c r="R10" i="6" s="1"/>
  <c r="T82" i="9"/>
  <c r="R9" i="6"/>
  <c r="T114" i="9"/>
  <c r="T29" i="9"/>
  <c r="T30" i="9"/>
  <c r="T116" i="9" s="1"/>
  <c r="R9" i="4"/>
  <c r="AS52" i="4"/>
  <c r="Q30" i="5"/>
  <c r="AT30" i="5" s="1"/>
  <c r="BD30" i="5" s="1"/>
  <c r="AT6" i="5"/>
  <c r="BD6" i="5" s="1"/>
  <c r="Q36" i="5"/>
  <c r="Q21" i="5"/>
  <c r="Q26" i="5" s="1"/>
  <c r="Q29" i="5"/>
  <c r="Q33" i="5" s="1"/>
  <c r="U68" i="2"/>
  <c r="V46" i="2"/>
  <c r="Q12" i="6"/>
  <c r="V7" i="3"/>
  <c r="U10" i="3"/>
  <c r="AT12" i="7"/>
  <c r="BD12" i="7" s="1"/>
  <c r="W56" i="2"/>
  <c r="U67" i="2"/>
  <c r="U48" i="2"/>
  <c r="S40" i="3"/>
  <c r="S37" i="3"/>
  <c r="BF55" i="9"/>
  <c r="BF116" i="9" s="1"/>
  <c r="BF54" i="9"/>
  <c r="BF56" i="9" s="1"/>
  <c r="BF57" i="9" s="1"/>
  <c r="S113" i="9"/>
  <c r="S86" i="2"/>
  <c r="V100" i="9"/>
  <c r="AW100" i="9" s="1"/>
  <c r="V101" i="9"/>
  <c r="AW101" i="9" s="1"/>
  <c r="V99" i="9"/>
  <c r="AW99" i="9" s="1"/>
  <c r="V98" i="9"/>
  <c r="AW98" i="9" s="1"/>
  <c r="V94" i="9"/>
  <c r="AW94" i="9" s="1"/>
  <c r="V95" i="9"/>
  <c r="AW95" i="9" s="1"/>
  <c r="V91" i="9"/>
  <c r="AW91" i="9" s="1"/>
  <c r="V77" i="9"/>
  <c r="AW77" i="9" s="1"/>
  <c r="V92" i="9"/>
  <c r="AW92" i="9" s="1"/>
  <c r="V75" i="9"/>
  <c r="AW75" i="9" s="1"/>
  <c r="V71" i="9"/>
  <c r="AW71" i="9" s="1"/>
  <c r="V67" i="9"/>
  <c r="AW67" i="9" s="1"/>
  <c r="V97" i="9"/>
  <c r="AW97" i="9" s="1"/>
  <c r="V90" i="9"/>
  <c r="AW90" i="9" s="1"/>
  <c r="V72" i="9"/>
  <c r="AW72" i="9" s="1"/>
  <c r="V68" i="9"/>
  <c r="AW68" i="9" s="1"/>
  <c r="V74" i="9"/>
  <c r="AW74" i="9" s="1"/>
  <c r="V66" i="9"/>
  <c r="AW66" i="9" s="1"/>
  <c r="V64" i="9"/>
  <c r="AW64" i="9" s="1"/>
  <c r="V47" i="9"/>
  <c r="AW47" i="9" s="1"/>
  <c r="V102" i="9"/>
  <c r="AW102" i="9" s="1"/>
  <c r="V93" i="9"/>
  <c r="AW93" i="9" s="1"/>
  <c r="V89" i="9"/>
  <c r="V73" i="9"/>
  <c r="AW73" i="9" s="1"/>
  <c r="V65" i="9"/>
  <c r="AW65" i="9" s="1"/>
  <c r="V62" i="9"/>
  <c r="V48" i="9"/>
  <c r="AW48" i="9" s="1"/>
  <c r="V76" i="9"/>
  <c r="AW76" i="9" s="1"/>
  <c r="V69" i="9"/>
  <c r="AW69" i="9" s="1"/>
  <c r="V46" i="9"/>
  <c r="AW46" i="9" s="1"/>
  <c r="V45" i="9"/>
  <c r="AW45" i="9" s="1"/>
  <c r="V41" i="9"/>
  <c r="AW41" i="9" s="1"/>
  <c r="V37" i="9"/>
  <c r="V23" i="9"/>
  <c r="AW23" i="9" s="1"/>
  <c r="V19" i="9"/>
  <c r="AW19" i="9" s="1"/>
  <c r="V15" i="9"/>
  <c r="AW15" i="9" s="1"/>
  <c r="V96" i="9"/>
  <c r="AW96" i="9" s="1"/>
  <c r="V63" i="9"/>
  <c r="AW63" i="9" s="1"/>
  <c r="V42" i="9"/>
  <c r="AW42" i="9" s="1"/>
  <c r="V38" i="9"/>
  <c r="AW38" i="9" s="1"/>
  <c r="V24" i="9"/>
  <c r="AW24" i="9" s="1"/>
  <c r="V20" i="9"/>
  <c r="AW20" i="9" s="1"/>
  <c r="V16" i="9"/>
  <c r="AW16" i="9" s="1"/>
  <c r="V12" i="9"/>
  <c r="V43" i="9"/>
  <c r="AW43" i="9" s="1"/>
  <c r="V18" i="9"/>
  <c r="AW18" i="9" s="1"/>
  <c r="V70" i="9"/>
  <c r="AW70" i="9" s="1"/>
  <c r="V40" i="9"/>
  <c r="AW40" i="9" s="1"/>
  <c r="V25" i="9"/>
  <c r="AW25" i="9" s="1"/>
  <c r="V17" i="9"/>
  <c r="AW17" i="9" s="1"/>
  <c r="V50" i="9"/>
  <c r="AW50" i="9" s="1"/>
  <c r="V49" i="9"/>
  <c r="AW49" i="9" s="1"/>
  <c r="V39" i="9"/>
  <c r="AW39" i="9" s="1"/>
  <c r="V14" i="9"/>
  <c r="AW14" i="9" s="1"/>
  <c r="V44" i="9"/>
  <c r="AW44" i="9" s="1"/>
  <c r="V13" i="9"/>
  <c r="AW13" i="9" s="1"/>
  <c r="V22" i="9"/>
  <c r="AW22" i="9" s="1"/>
  <c r="V21" i="9"/>
  <c r="AW21" i="9" s="1"/>
  <c r="T124" i="9"/>
  <c r="R6" i="5"/>
  <c r="Q12" i="5"/>
  <c r="AT9" i="5"/>
  <c r="AS13" i="3"/>
  <c r="BF106" i="9"/>
  <c r="BF108" i="9" s="1"/>
  <c r="BF109" i="9" s="1"/>
  <c r="BF107" i="9"/>
  <c r="U52" i="9"/>
  <c r="U53" i="9"/>
  <c r="T123" i="9"/>
  <c r="T127" i="9" s="1"/>
  <c r="R6" i="4"/>
  <c r="T52" i="5"/>
  <c r="AU49" i="5"/>
  <c r="R113" i="9"/>
  <c r="R86" i="2"/>
  <c r="N133" i="3"/>
  <c r="T14" i="3"/>
  <c r="T17" i="3" s="1"/>
  <c r="T11" i="3"/>
  <c r="O60" i="7"/>
  <c r="V9" i="2"/>
  <c r="AW9" i="2" s="1"/>
  <c r="AS74" i="3"/>
  <c r="R118" i="9"/>
  <c r="R91" i="2"/>
  <c r="BF115" i="9"/>
  <c r="BF117" i="9" s="1"/>
  <c r="AT12" i="6"/>
  <c r="BD9" i="6"/>
  <c r="U49" i="5"/>
  <c r="P32" i="4"/>
  <c r="P52" i="4" s="1"/>
  <c r="AU17" i="2"/>
  <c r="O18" i="2"/>
  <c r="AV124" i="9"/>
  <c r="AV127" i="9" s="1"/>
  <c r="BF52" i="9"/>
  <c r="BF124" i="9" s="1"/>
  <c r="BF127" i="9" s="1"/>
  <c r="BF113" i="9" s="1"/>
  <c r="Q27" i="6"/>
  <c r="Q28" i="6"/>
  <c r="AT28" i="6" s="1"/>
  <c r="BD28" i="6" s="1"/>
  <c r="AT6" i="6"/>
  <c r="BD6" i="6" s="1"/>
  <c r="Q34" i="6"/>
  <c r="Q37" i="6" s="1"/>
  <c r="R43" i="3"/>
  <c r="AS40" i="3"/>
  <c r="S17" i="3"/>
  <c r="P31" i="6"/>
  <c r="P51" i="6" s="1"/>
  <c r="R16" i="2" s="1"/>
  <c r="Q13" i="4"/>
  <c r="AT9" i="4"/>
  <c r="S117" i="9"/>
  <c r="U4" i="7"/>
  <c r="W8" i="9"/>
  <c r="U4" i="6"/>
  <c r="U4" i="4"/>
  <c r="U4" i="5"/>
  <c r="W3" i="2"/>
  <c r="X4" i="2"/>
  <c r="S4" i="3"/>
  <c r="Q40" i="7"/>
  <c r="Q32" i="7"/>
  <c r="AT32" i="7" s="1"/>
  <c r="BD32" i="7" s="1"/>
  <c r="Q25" i="7"/>
  <c r="Q31" i="7"/>
  <c r="AT6" i="7"/>
  <c r="BD6" i="7" s="1"/>
  <c r="AS17" i="3"/>
  <c r="AV107" i="9"/>
  <c r="AV108" i="9"/>
  <c r="AV109" i="9" s="1"/>
  <c r="AV106" i="9"/>
  <c r="AV115" i="9" s="1"/>
  <c r="AW62" i="9"/>
  <c r="AV116" i="9"/>
  <c r="AT35" i="4"/>
  <c r="AT34" i="6"/>
  <c r="S83" i="9"/>
  <c r="S84" i="9" s="1"/>
  <c r="E52" i="3"/>
  <c r="E49" i="3"/>
  <c r="N80" i="3" l="1"/>
  <c r="R14" i="2"/>
  <c r="R18" i="2" s="1"/>
  <c r="BF118" i="9"/>
  <c r="AV113" i="9"/>
  <c r="AV86" i="2"/>
  <c r="AT37" i="6"/>
  <c r="BD37" i="6" s="1"/>
  <c r="BD34" i="6"/>
  <c r="Q28" i="7"/>
  <c r="AT25" i="7"/>
  <c r="BD25" i="7" s="1"/>
  <c r="V4" i="7"/>
  <c r="X8" i="9"/>
  <c r="V4" i="4"/>
  <c r="V4" i="6"/>
  <c r="V4" i="5"/>
  <c r="Y4" i="2"/>
  <c r="T4" i="3"/>
  <c r="X3" i="2"/>
  <c r="AT13" i="4"/>
  <c r="BD9" i="4"/>
  <c r="Q31" i="6"/>
  <c r="AT27" i="6"/>
  <c r="T113" i="9"/>
  <c r="T86" i="2"/>
  <c r="R36" i="5"/>
  <c r="R29" i="5"/>
  <c r="R21" i="5"/>
  <c r="R30" i="5"/>
  <c r="V28" i="9"/>
  <c r="V27" i="9"/>
  <c r="Q51" i="6"/>
  <c r="S16" i="2" s="1"/>
  <c r="AV16" i="2" s="1"/>
  <c r="BF16" i="2" s="1"/>
  <c r="AQ80" i="3"/>
  <c r="R12" i="6"/>
  <c r="U123" i="9"/>
  <c r="S6" i="4"/>
  <c r="AT25" i="4"/>
  <c r="BD25" i="4" s="1"/>
  <c r="BD22" i="4"/>
  <c r="R31" i="7"/>
  <c r="R32" i="7"/>
  <c r="R25" i="7"/>
  <c r="R40" i="7"/>
  <c r="Q32" i="4"/>
  <c r="AT28" i="4"/>
  <c r="X57" i="2"/>
  <c r="U126" i="9"/>
  <c r="S6" i="7"/>
  <c r="H21" i="2"/>
  <c r="H24" i="2"/>
  <c r="R12" i="5"/>
  <c r="U79" i="3"/>
  <c r="V33" i="3"/>
  <c r="U36" i="3"/>
  <c r="AW12" i="9"/>
  <c r="AT38" i="4"/>
  <c r="BD38" i="4" s="1"/>
  <c r="BD35" i="4"/>
  <c r="W101" i="9"/>
  <c r="W102" i="9"/>
  <c r="W95" i="9"/>
  <c r="W96" i="9"/>
  <c r="W92" i="9"/>
  <c r="W100" i="9"/>
  <c r="W97" i="9"/>
  <c r="W90" i="9"/>
  <c r="W72" i="9"/>
  <c r="W68" i="9"/>
  <c r="W64" i="9"/>
  <c r="W99" i="9"/>
  <c r="W94" i="9"/>
  <c r="W76" i="9"/>
  <c r="W73" i="9"/>
  <c r="W69" i="9"/>
  <c r="W65" i="9"/>
  <c r="W93" i="9"/>
  <c r="W89" i="9"/>
  <c r="W77" i="9"/>
  <c r="W71" i="9"/>
  <c r="W62" i="9"/>
  <c r="W48" i="9"/>
  <c r="W98" i="9"/>
  <c r="W70" i="9"/>
  <c r="W63" i="9"/>
  <c r="W49" i="9"/>
  <c r="W74" i="9"/>
  <c r="W42" i="9"/>
  <c r="W38" i="9"/>
  <c r="W24" i="9"/>
  <c r="W20" i="9"/>
  <c r="W16" i="9"/>
  <c r="W12" i="9"/>
  <c r="W67" i="9"/>
  <c r="W50" i="9"/>
  <c r="W43" i="9"/>
  <c r="W39" i="9"/>
  <c r="W25" i="9"/>
  <c r="W21" i="9"/>
  <c r="W17" i="9"/>
  <c r="W13" i="9"/>
  <c r="W47" i="9"/>
  <c r="W40" i="9"/>
  <c r="W23" i="9"/>
  <c r="W15" i="9"/>
  <c r="W75" i="9"/>
  <c r="W46" i="9"/>
  <c r="W45" i="9"/>
  <c r="W37" i="9"/>
  <c r="W22" i="9"/>
  <c r="W14" i="9"/>
  <c r="W66" i="9"/>
  <c r="W91" i="9"/>
  <c r="W44" i="9"/>
  <c r="W19" i="9"/>
  <c r="W18" i="9"/>
  <c r="W41" i="9"/>
  <c r="Q52" i="4"/>
  <c r="BD12" i="6"/>
  <c r="AU52" i="5"/>
  <c r="U56" i="9"/>
  <c r="U57" i="9" s="1"/>
  <c r="U55" i="9"/>
  <c r="U54" i="9"/>
  <c r="S9" i="5"/>
  <c r="AT12" i="5"/>
  <c r="BD9" i="5"/>
  <c r="V104" i="9"/>
  <c r="V105" i="9"/>
  <c r="AW89" i="9"/>
  <c r="S43" i="3"/>
  <c r="V68" i="2"/>
  <c r="AW68" i="2" s="1"/>
  <c r="AW46" i="2"/>
  <c r="W46" i="2"/>
  <c r="Q39" i="5"/>
  <c r="Q54" i="5" s="1"/>
  <c r="S15" i="2" s="1"/>
  <c r="AV15" i="2" s="1"/>
  <c r="BF15" i="2" s="1"/>
  <c r="AT36" i="5"/>
  <c r="T115" i="9"/>
  <c r="R10" i="4"/>
  <c r="U114" i="9"/>
  <c r="U29" i="9"/>
  <c r="U30" i="9"/>
  <c r="S9" i="4"/>
  <c r="U106" i="9"/>
  <c r="S10" i="7" s="1"/>
  <c r="U107" i="9"/>
  <c r="S9" i="7"/>
  <c r="AT21" i="5"/>
  <c r="R10" i="7"/>
  <c r="R12" i="7" s="1"/>
  <c r="T40" i="3"/>
  <c r="T43" i="3" s="1"/>
  <c r="T37" i="3"/>
  <c r="T74" i="3"/>
  <c r="X9" i="2" s="1"/>
  <c r="U73" i="3"/>
  <c r="Q43" i="7"/>
  <c r="AT43" i="7" s="1"/>
  <c r="BD43" i="7" s="1"/>
  <c r="AT40" i="7"/>
  <c r="BD40" i="7" s="1"/>
  <c r="AS39" i="3"/>
  <c r="U124" i="9"/>
  <c r="S6" i="5"/>
  <c r="V79" i="9"/>
  <c r="V80" i="9"/>
  <c r="X56" i="2"/>
  <c r="U14" i="3"/>
  <c r="U11" i="3"/>
  <c r="AT10" i="3"/>
  <c r="T31" i="9"/>
  <c r="T32" i="9" s="1"/>
  <c r="T83" i="9"/>
  <c r="T84" i="9" s="1"/>
  <c r="E23" i="3"/>
  <c r="E26" i="3"/>
  <c r="N91" i="3"/>
  <c r="P18" i="2"/>
  <c r="AU14" i="2"/>
  <c r="H134" i="3"/>
  <c r="R28" i="6"/>
  <c r="R34" i="6"/>
  <c r="R27" i="6"/>
  <c r="U82" i="9"/>
  <c r="U83" i="9"/>
  <c r="U84" i="9" s="1"/>
  <c r="U81" i="9"/>
  <c r="S10" i="6" s="1"/>
  <c r="S9" i="6"/>
  <c r="AT73" i="3"/>
  <c r="E63" i="3"/>
  <c r="E65" i="3"/>
  <c r="E53" i="3"/>
  <c r="AW79" i="9"/>
  <c r="AW125" i="9" s="1"/>
  <c r="AW80" i="9"/>
  <c r="Q37" i="7"/>
  <c r="AT37" i="7" s="1"/>
  <c r="BD37" i="7" s="1"/>
  <c r="AT31" i="7"/>
  <c r="BD31" i="7" s="1"/>
  <c r="S118" i="9"/>
  <c r="S91" i="2"/>
  <c r="AS43" i="3"/>
  <c r="O88" i="2"/>
  <c r="O89" i="2"/>
  <c r="O92" i="2"/>
  <c r="AU18" i="2"/>
  <c r="U52" i="5"/>
  <c r="R92" i="2"/>
  <c r="Q17" i="2"/>
  <c r="Q18" i="2" s="1"/>
  <c r="O133" i="3"/>
  <c r="R22" i="4"/>
  <c r="R35" i="4"/>
  <c r="R28" i="4"/>
  <c r="R29" i="4"/>
  <c r="V53" i="9"/>
  <c r="V52" i="9"/>
  <c r="AW37" i="9"/>
  <c r="V10" i="3"/>
  <c r="W7" i="3"/>
  <c r="R13" i="4"/>
  <c r="T117" i="9"/>
  <c r="G92" i="3"/>
  <c r="AT29" i="5"/>
  <c r="V45" i="2"/>
  <c r="AV117" i="9"/>
  <c r="AV118" i="9" s="1"/>
  <c r="U125" i="9"/>
  <c r="S6" i="6"/>
  <c r="T108" i="9"/>
  <c r="T109" i="9" s="1"/>
  <c r="W9" i="2"/>
  <c r="W45" i="2" s="1"/>
  <c r="W48" i="2" l="1"/>
  <c r="W67" i="2"/>
  <c r="Q89" i="2"/>
  <c r="Q88" i="2"/>
  <c r="Q92" i="2"/>
  <c r="V67" i="2"/>
  <c r="AW67" i="2" s="1"/>
  <c r="V48" i="2"/>
  <c r="AW45" i="2"/>
  <c r="AW48" i="2" s="1"/>
  <c r="W10" i="3"/>
  <c r="X7" i="3"/>
  <c r="R25" i="4"/>
  <c r="AU92" i="2"/>
  <c r="AV91" i="2"/>
  <c r="AW81" i="9"/>
  <c r="AW83" i="9" s="1"/>
  <c r="AW84" i="9" s="1"/>
  <c r="AW82" i="9"/>
  <c r="R37" i="6"/>
  <c r="AT11" i="3"/>
  <c r="AT9" i="3"/>
  <c r="Y56" i="2"/>
  <c r="V125" i="9"/>
  <c r="T6" i="6"/>
  <c r="U115" i="9"/>
  <c r="S10" i="4"/>
  <c r="AT39" i="5"/>
  <c r="BD39" i="5" s="1"/>
  <c r="BD36" i="5"/>
  <c r="V106" i="9"/>
  <c r="V108" i="9" s="1"/>
  <c r="V109" i="9" s="1"/>
  <c r="V107" i="9"/>
  <c r="T9" i="7"/>
  <c r="W53" i="9"/>
  <c r="W52" i="9"/>
  <c r="W27" i="9"/>
  <c r="W28" i="9"/>
  <c r="W80" i="9"/>
  <c r="W79" i="9"/>
  <c r="AW27" i="9"/>
  <c r="AW123" i="9" s="1"/>
  <c r="AW28" i="9"/>
  <c r="V79" i="3"/>
  <c r="W33" i="3"/>
  <c r="V36" i="3"/>
  <c r="R43" i="7"/>
  <c r="R33" i="5"/>
  <c r="BD13" i="4"/>
  <c r="S34" i="6"/>
  <c r="S37" i="6" s="1"/>
  <c r="S27" i="6"/>
  <c r="S31" i="6" s="1"/>
  <c r="S28" i="6"/>
  <c r="AT33" i="5"/>
  <c r="BD33" i="5" s="1"/>
  <c r="BD29" i="5"/>
  <c r="T118" i="9"/>
  <c r="T91" i="2"/>
  <c r="V14" i="3"/>
  <c r="V11" i="3"/>
  <c r="AW52" i="9"/>
  <c r="AW124" i="9" s="1"/>
  <c r="AW53" i="9"/>
  <c r="P133" i="3"/>
  <c r="P88" i="2"/>
  <c r="P89" i="2"/>
  <c r="P92" i="2"/>
  <c r="E59" i="3"/>
  <c r="E27" i="3"/>
  <c r="E61" i="3"/>
  <c r="S36" i="5"/>
  <c r="S39" i="5" s="1"/>
  <c r="S29" i="5"/>
  <c r="S33" i="5" s="1"/>
  <c r="S21" i="5"/>
  <c r="S26" i="5" s="1"/>
  <c r="S30" i="5"/>
  <c r="AT26" i="5"/>
  <c r="BD26" i="5" s="1"/>
  <c r="BD21" i="5"/>
  <c r="S13" i="4"/>
  <c r="V126" i="9"/>
  <c r="T6" i="7"/>
  <c r="BD12" i="5"/>
  <c r="W49" i="5"/>
  <c r="AT79" i="3"/>
  <c r="S31" i="7"/>
  <c r="S40" i="7"/>
  <c r="S43" i="7" s="1"/>
  <c r="S32" i="7"/>
  <c r="S25" i="7"/>
  <c r="S28" i="7" s="1"/>
  <c r="Y57" i="2"/>
  <c r="X45" i="2"/>
  <c r="R28" i="7"/>
  <c r="R60" i="7" s="1"/>
  <c r="T17" i="2" s="1"/>
  <c r="V123" i="9"/>
  <c r="T6" i="4"/>
  <c r="R39" i="5"/>
  <c r="AT31" i="6"/>
  <c r="BD27" i="6"/>
  <c r="AU7" i="3"/>
  <c r="V124" i="9"/>
  <c r="T6" i="5"/>
  <c r="R32" i="4"/>
  <c r="AU89" i="2"/>
  <c r="U17" i="3"/>
  <c r="AT14" i="3"/>
  <c r="U108" i="9"/>
  <c r="U109" i="9" s="1"/>
  <c r="U116" i="9"/>
  <c r="U117" i="9" s="1"/>
  <c r="W68" i="2"/>
  <c r="X46" i="2"/>
  <c r="AT32" i="4"/>
  <c r="BD32" i="4" s="1"/>
  <c r="BD28" i="4"/>
  <c r="S35" i="4"/>
  <c r="S38" i="4" s="1"/>
  <c r="S28" i="4"/>
  <c r="S32" i="4" s="1"/>
  <c r="S29" i="4"/>
  <c r="S22" i="4"/>
  <c r="S25" i="4" s="1"/>
  <c r="V114" i="9"/>
  <c r="V29" i="9"/>
  <c r="V30" i="9"/>
  <c r="V31" i="9"/>
  <c r="V32" i="9" s="1"/>
  <c r="T9" i="4"/>
  <c r="AT28" i="7"/>
  <c r="BD28" i="7" s="1"/>
  <c r="BD60" i="7" s="1"/>
  <c r="Q60" i="7"/>
  <c r="BF86" i="2"/>
  <c r="H92" i="3"/>
  <c r="V54" i="9"/>
  <c r="V56" i="9"/>
  <c r="V57" i="9" s="1"/>
  <c r="V55" i="9"/>
  <c r="T9" i="5"/>
  <c r="R38" i="4"/>
  <c r="R52" i="4" s="1"/>
  <c r="AU88" i="2"/>
  <c r="E55" i="3"/>
  <c r="S12" i="6"/>
  <c r="S51" i="6" s="1"/>
  <c r="U16" i="2" s="1"/>
  <c r="R31" i="6"/>
  <c r="R51" i="6" s="1"/>
  <c r="T16" i="2" s="1"/>
  <c r="I134" i="3"/>
  <c r="O91" i="3"/>
  <c r="V81" i="9"/>
  <c r="T10" i="6" s="1"/>
  <c r="AU10" i="6" s="1"/>
  <c r="V82" i="9"/>
  <c r="T9" i="6"/>
  <c r="V73" i="3"/>
  <c r="U74" i="3"/>
  <c r="S12" i="7"/>
  <c r="U31" i="9"/>
  <c r="U32" i="9" s="1"/>
  <c r="AW104" i="9"/>
  <c r="AW126" i="9" s="1"/>
  <c r="AW105" i="9"/>
  <c r="S10" i="5"/>
  <c r="S12" i="5" s="1"/>
  <c r="S54" i="5" s="1"/>
  <c r="U15" i="2" s="1"/>
  <c r="O80" i="3"/>
  <c r="S14" i="2"/>
  <c r="W104" i="9"/>
  <c r="W105" i="9"/>
  <c r="U40" i="3"/>
  <c r="U37" i="3"/>
  <c r="AT36" i="3"/>
  <c r="AU9" i="7"/>
  <c r="H28" i="2"/>
  <c r="H25" i="2"/>
  <c r="R37" i="7"/>
  <c r="U127" i="9"/>
  <c r="R26" i="5"/>
  <c r="R54" i="5" s="1"/>
  <c r="T15" i="2" s="1"/>
  <c r="Y8" i="9"/>
  <c r="W4" i="7"/>
  <c r="W4" i="6"/>
  <c r="W4" i="4"/>
  <c r="W4" i="5"/>
  <c r="U4" i="3"/>
  <c r="Y3" i="2"/>
  <c r="Z4" i="2"/>
  <c r="X102" i="9"/>
  <c r="X99" i="9"/>
  <c r="X101" i="9"/>
  <c r="X96" i="9"/>
  <c r="X92" i="9"/>
  <c r="X100" i="9"/>
  <c r="X97" i="9"/>
  <c r="X93" i="9"/>
  <c r="X89" i="9"/>
  <c r="X94" i="9"/>
  <c r="X76" i="9"/>
  <c r="X73" i="9"/>
  <c r="X69" i="9"/>
  <c r="X65" i="9"/>
  <c r="X91" i="9"/>
  <c r="X74" i="9"/>
  <c r="X70" i="9"/>
  <c r="X66" i="9"/>
  <c r="X98" i="9"/>
  <c r="X68" i="9"/>
  <c r="X63" i="9"/>
  <c r="X49" i="9"/>
  <c r="X90" i="9"/>
  <c r="X75" i="9"/>
  <c r="X67" i="9"/>
  <c r="X50" i="9"/>
  <c r="X46" i="9"/>
  <c r="X95" i="9"/>
  <c r="X64" i="9"/>
  <c r="X48" i="9"/>
  <c r="X43" i="9"/>
  <c r="X39" i="9"/>
  <c r="X25" i="9"/>
  <c r="X21" i="9"/>
  <c r="X17" i="9"/>
  <c r="X13" i="9"/>
  <c r="X72" i="9"/>
  <c r="X47" i="9"/>
  <c r="X44" i="9"/>
  <c r="X40" i="9"/>
  <c r="X22" i="9"/>
  <c r="X18" i="9"/>
  <c r="X14" i="9"/>
  <c r="X62" i="9"/>
  <c r="X45" i="9"/>
  <c r="X37" i="9"/>
  <c r="X20" i="9"/>
  <c r="X12" i="9"/>
  <c r="X42" i="9"/>
  <c r="X19" i="9"/>
  <c r="X77" i="9"/>
  <c r="X71" i="9"/>
  <c r="X24" i="9"/>
  <c r="X38" i="9"/>
  <c r="X23" i="9"/>
  <c r="X41" i="9"/>
  <c r="X16" i="9"/>
  <c r="X15" i="9"/>
  <c r="R88" i="2"/>
  <c r="R89" i="2"/>
  <c r="P80" i="3" l="1"/>
  <c r="T14" i="2"/>
  <c r="U91" i="2"/>
  <c r="H30" i="2"/>
  <c r="H31" i="2"/>
  <c r="U43" i="3"/>
  <c r="AT40" i="3"/>
  <c r="T12" i="6"/>
  <c r="P91" i="3"/>
  <c r="F44" i="3"/>
  <c r="T10" i="5"/>
  <c r="V116" i="9"/>
  <c r="X68" i="2"/>
  <c r="Y46" i="2"/>
  <c r="T29" i="5"/>
  <c r="T33" i="5" s="1"/>
  <c r="T21" i="5"/>
  <c r="T30" i="5"/>
  <c r="AU30" i="5" s="1"/>
  <c r="T36" i="5"/>
  <c r="AU6" i="5"/>
  <c r="BD31" i="6"/>
  <c r="BD51" i="6" s="1"/>
  <c r="AT51" i="6"/>
  <c r="V127" i="9"/>
  <c r="Z57" i="2"/>
  <c r="S37" i="7"/>
  <c r="S60" i="7" s="1"/>
  <c r="U17" i="2" s="1"/>
  <c r="BD54" i="5"/>
  <c r="E67" i="3"/>
  <c r="Q133" i="3"/>
  <c r="V40" i="3"/>
  <c r="V37" i="3"/>
  <c r="W54" i="9"/>
  <c r="U10" i="5" s="1"/>
  <c r="W55" i="9"/>
  <c r="U9" i="5"/>
  <c r="X52" i="9"/>
  <c r="X53" i="9"/>
  <c r="AV14" i="2"/>
  <c r="BF14" i="2" s="1"/>
  <c r="AW106" i="9"/>
  <c r="AW107" i="9"/>
  <c r="AW108" i="9" s="1"/>
  <c r="AW109" i="9" s="1"/>
  <c r="T12" i="5"/>
  <c r="V115" i="9"/>
  <c r="T10" i="4"/>
  <c r="AU10" i="4" s="1"/>
  <c r="AT54" i="5"/>
  <c r="S52" i="4"/>
  <c r="E29" i="3"/>
  <c r="W79" i="3"/>
  <c r="Y49" i="5" s="1"/>
  <c r="Y52" i="5" s="1"/>
  <c r="W36" i="3"/>
  <c r="X33" i="3"/>
  <c r="AW114" i="9"/>
  <c r="AW31" i="9"/>
  <c r="AW32" i="9" s="1"/>
  <c r="AW30" i="9"/>
  <c r="AW29" i="9"/>
  <c r="W125" i="9"/>
  <c r="U6" i="6"/>
  <c r="T34" i="6"/>
  <c r="T37" i="6" s="1"/>
  <c r="AU6" i="6"/>
  <c r="T27" i="6"/>
  <c r="T28" i="6"/>
  <c r="AU28" i="6" s="1"/>
  <c r="X104" i="9"/>
  <c r="X105" i="9"/>
  <c r="Y99" i="9"/>
  <c r="AX99" i="9" s="1"/>
  <c r="Y100" i="9"/>
  <c r="AX100" i="9" s="1"/>
  <c r="Y97" i="9"/>
  <c r="AX97" i="9" s="1"/>
  <c r="Y93" i="9"/>
  <c r="AX93" i="9" s="1"/>
  <c r="Y98" i="9"/>
  <c r="AX98" i="9" s="1"/>
  <c r="Y94" i="9"/>
  <c r="AX94" i="9" s="1"/>
  <c r="Y90" i="9"/>
  <c r="AX90" i="9" s="1"/>
  <c r="Y76" i="9"/>
  <c r="AX76" i="9" s="1"/>
  <c r="Y91" i="9"/>
  <c r="AX91" i="9" s="1"/>
  <c r="Y74" i="9"/>
  <c r="AX74" i="9" s="1"/>
  <c r="Y70" i="9"/>
  <c r="AX70" i="9" s="1"/>
  <c r="Y66" i="9"/>
  <c r="AX66" i="9" s="1"/>
  <c r="Y96" i="9"/>
  <c r="AX96" i="9" s="1"/>
  <c r="Y89" i="9"/>
  <c r="Y77" i="9"/>
  <c r="AX77" i="9" s="1"/>
  <c r="Y75" i="9"/>
  <c r="AX75" i="9" s="1"/>
  <c r="Y71" i="9"/>
  <c r="AX71" i="9" s="1"/>
  <c r="Y67" i="9"/>
  <c r="AX67" i="9" s="1"/>
  <c r="Y102" i="9"/>
  <c r="AX102" i="9" s="1"/>
  <c r="Y73" i="9"/>
  <c r="AX73" i="9" s="1"/>
  <c r="Y65" i="9"/>
  <c r="AX65" i="9" s="1"/>
  <c r="Y50" i="9"/>
  <c r="AX50" i="9" s="1"/>
  <c r="Y46" i="9"/>
  <c r="AX46" i="9" s="1"/>
  <c r="Y92" i="9"/>
  <c r="AX92" i="9" s="1"/>
  <c r="Y72" i="9"/>
  <c r="AX72" i="9" s="1"/>
  <c r="Y47" i="9"/>
  <c r="AX47" i="9" s="1"/>
  <c r="Y68" i="9"/>
  <c r="AX68" i="9" s="1"/>
  <c r="Y63" i="9"/>
  <c r="AX63" i="9" s="1"/>
  <c r="Y44" i="9"/>
  <c r="AX44" i="9" s="1"/>
  <c r="Y40" i="9"/>
  <c r="AX40" i="9" s="1"/>
  <c r="Y22" i="9"/>
  <c r="AX22" i="9" s="1"/>
  <c r="Y18" i="9"/>
  <c r="AX18" i="9" s="1"/>
  <c r="Y14" i="9"/>
  <c r="AX14" i="9" s="1"/>
  <c r="Y62" i="9"/>
  <c r="AX62" i="9" s="1"/>
  <c r="Y45" i="9"/>
  <c r="AX45" i="9" s="1"/>
  <c r="Y41" i="9"/>
  <c r="AX41" i="9" s="1"/>
  <c r="Y37" i="9"/>
  <c r="Y23" i="9"/>
  <c r="AX23" i="9" s="1"/>
  <c r="Y19" i="9"/>
  <c r="AX19" i="9" s="1"/>
  <c r="Y15" i="9"/>
  <c r="AX15" i="9" s="1"/>
  <c r="Y42" i="9"/>
  <c r="AX42" i="9" s="1"/>
  <c r="Y25" i="9"/>
  <c r="AX25" i="9" s="1"/>
  <c r="Y17" i="9"/>
  <c r="AX17" i="9" s="1"/>
  <c r="Y95" i="9"/>
  <c r="AX95" i="9" s="1"/>
  <c r="Y39" i="9"/>
  <c r="AX39" i="9" s="1"/>
  <c r="Y24" i="9"/>
  <c r="AX24" i="9" s="1"/>
  <c r="Y16" i="9"/>
  <c r="AX16" i="9" s="1"/>
  <c r="Y101" i="9"/>
  <c r="AX101" i="9" s="1"/>
  <c r="Y49" i="9"/>
  <c r="AX49" i="9" s="1"/>
  <c r="Y38" i="9"/>
  <c r="AX38" i="9" s="1"/>
  <c r="Y13" i="9"/>
  <c r="AX13" i="9" s="1"/>
  <c r="Y43" i="9"/>
  <c r="AX43" i="9" s="1"/>
  <c r="Y12" i="9"/>
  <c r="Y21" i="9"/>
  <c r="AX21" i="9" s="1"/>
  <c r="Y64" i="9"/>
  <c r="AX64" i="9" s="1"/>
  <c r="Y69" i="9"/>
  <c r="AX69" i="9" s="1"/>
  <c r="Y48" i="9"/>
  <c r="AX48" i="9" s="1"/>
  <c r="Y20" i="9"/>
  <c r="AX20" i="9" s="1"/>
  <c r="AT37" i="3"/>
  <c r="AT35" i="3"/>
  <c r="W107" i="9"/>
  <c r="W108" i="9"/>
  <c r="W109" i="9" s="1"/>
  <c r="W106" i="9"/>
  <c r="U9" i="7"/>
  <c r="Y9" i="2"/>
  <c r="AX9" i="2" s="1"/>
  <c r="AT74" i="3"/>
  <c r="T13" i="4"/>
  <c r="AU9" i="4"/>
  <c r="V117" i="9"/>
  <c r="AT13" i="3"/>
  <c r="T40" i="7"/>
  <c r="T43" i="7" s="1"/>
  <c r="T32" i="7"/>
  <c r="AU32" i="7" s="1"/>
  <c r="AU6" i="7"/>
  <c r="T25" i="7"/>
  <c r="T31" i="7"/>
  <c r="AT52" i="4"/>
  <c r="AW127" i="9"/>
  <c r="W82" i="9"/>
  <c r="W81" i="9"/>
  <c r="U10" i="6" s="1"/>
  <c r="W83" i="9"/>
  <c r="W84" i="9" s="1"/>
  <c r="U9" i="6"/>
  <c r="W30" i="9"/>
  <c r="W114" i="9"/>
  <c r="W29" i="9"/>
  <c r="W31" i="9" s="1"/>
  <c r="W32" i="9" s="1"/>
  <c r="U9" i="4"/>
  <c r="AU34" i="6"/>
  <c r="X10" i="3"/>
  <c r="Y7" i="3"/>
  <c r="AU9" i="5"/>
  <c r="X27" i="9"/>
  <c r="X28" i="9"/>
  <c r="X80" i="9"/>
  <c r="X79" i="9"/>
  <c r="Z8" i="9"/>
  <c r="X4" i="6"/>
  <c r="X4" i="7"/>
  <c r="X4" i="5"/>
  <c r="X4" i="4"/>
  <c r="Z3" i="2"/>
  <c r="V4" i="3"/>
  <c r="AA4" i="2"/>
  <c r="U113" i="9"/>
  <c r="U118" i="9" s="1"/>
  <c r="U86" i="2"/>
  <c r="W126" i="9"/>
  <c r="U6" i="7"/>
  <c r="AU10" i="5"/>
  <c r="W73" i="3"/>
  <c r="V74" i="3"/>
  <c r="V83" i="9"/>
  <c r="V84" i="9" s="1"/>
  <c r="J134" i="3"/>
  <c r="I92" i="3"/>
  <c r="S17" i="2"/>
  <c r="AV17" i="2" s="1"/>
  <c r="BF17" i="2" s="1"/>
  <c r="AT60" i="7"/>
  <c r="AT17" i="3"/>
  <c r="T28" i="4"/>
  <c r="T32" i="4" s="1"/>
  <c r="T29" i="4"/>
  <c r="AU29" i="4" s="1"/>
  <c r="T22" i="4"/>
  <c r="T25" i="4" s="1"/>
  <c r="AU6" i="4"/>
  <c r="T35" i="4"/>
  <c r="X67" i="2"/>
  <c r="X48" i="2"/>
  <c r="W52" i="5"/>
  <c r="AV49" i="5"/>
  <c r="AW55" i="9"/>
  <c r="AW56" i="9"/>
  <c r="AW57" i="9" s="1"/>
  <c r="AW54" i="9"/>
  <c r="V17" i="3"/>
  <c r="AU29" i="5"/>
  <c r="AU40" i="7"/>
  <c r="X49" i="5"/>
  <c r="W123" i="9"/>
  <c r="W127" i="9" s="1"/>
  <c r="U6" i="4"/>
  <c r="W124" i="9"/>
  <c r="U6" i="5"/>
  <c r="T10" i="7"/>
  <c r="AU10" i="7" s="1"/>
  <c r="AU12" i="7" s="1"/>
  <c r="Z56" i="2"/>
  <c r="BF91" i="2"/>
  <c r="W14" i="3"/>
  <c r="W17" i="3" s="1"/>
  <c r="W11" i="3"/>
  <c r="AU9" i="6"/>
  <c r="AX79" i="9" l="1"/>
  <c r="AX125" i="9" s="1"/>
  <c r="AX80" i="9"/>
  <c r="AU36" i="3"/>
  <c r="AA56" i="2"/>
  <c r="X52" i="5"/>
  <c r="X81" i="9"/>
  <c r="X82" i="9"/>
  <c r="V9" i="6"/>
  <c r="AU37" i="6"/>
  <c r="T37" i="7"/>
  <c r="AU31" i="7"/>
  <c r="AU28" i="4"/>
  <c r="AU13" i="4"/>
  <c r="Y28" i="9"/>
  <c r="Y27" i="9"/>
  <c r="Y52" i="9"/>
  <c r="Y53" i="9"/>
  <c r="W56" i="9"/>
  <c r="W57" i="9" s="1"/>
  <c r="R133" i="3"/>
  <c r="V113" i="9"/>
  <c r="V86" i="2"/>
  <c r="T39" i="5"/>
  <c r="AU36" i="5"/>
  <c r="Y68" i="2"/>
  <c r="AX68" i="2" s="1"/>
  <c r="Z46" i="2"/>
  <c r="AX46" i="2"/>
  <c r="H62" i="2"/>
  <c r="H32" i="2"/>
  <c r="U29" i="4"/>
  <c r="U22" i="4"/>
  <c r="U35" i="4"/>
  <c r="U28" i="4"/>
  <c r="AU43" i="7"/>
  <c r="AV52" i="5"/>
  <c r="T38" i="4"/>
  <c r="AU35" i="4"/>
  <c r="K134" i="3"/>
  <c r="W74" i="3"/>
  <c r="AA9" i="2" s="1"/>
  <c r="X73" i="3"/>
  <c r="X114" i="9"/>
  <c r="X31" i="9"/>
  <c r="X32" i="9" s="1"/>
  <c r="X30" i="9"/>
  <c r="X29" i="9"/>
  <c r="V9" i="4"/>
  <c r="U13" i="4"/>
  <c r="W116" i="9"/>
  <c r="T28" i="7"/>
  <c r="AU25" i="7"/>
  <c r="T52" i="4"/>
  <c r="U10" i="7"/>
  <c r="X106" i="9"/>
  <c r="V10" i="7" s="1"/>
  <c r="X107" i="9"/>
  <c r="V9" i="7"/>
  <c r="AU22" i="4"/>
  <c r="AW115" i="9"/>
  <c r="AW117" i="9" s="1"/>
  <c r="AW118" i="9" s="1"/>
  <c r="X36" i="3"/>
  <c r="Y33" i="3"/>
  <c r="X79" i="3"/>
  <c r="AU33" i="3"/>
  <c r="F18" i="3"/>
  <c r="V43" i="3"/>
  <c r="F45" i="3"/>
  <c r="AO44" i="3"/>
  <c r="AX12" i="9"/>
  <c r="AU12" i="6"/>
  <c r="W113" i="9"/>
  <c r="W86" i="2"/>
  <c r="AU33" i="5"/>
  <c r="Z100" i="9"/>
  <c r="Z101" i="9"/>
  <c r="Z98" i="9"/>
  <c r="Z94" i="9"/>
  <c r="Z102" i="9"/>
  <c r="Z95" i="9"/>
  <c r="Z91" i="9"/>
  <c r="Z77" i="9"/>
  <c r="Z99" i="9"/>
  <c r="Z96" i="9"/>
  <c r="Z89" i="9"/>
  <c r="Z75" i="9"/>
  <c r="Z71" i="9"/>
  <c r="Z67" i="9"/>
  <c r="Z93" i="9"/>
  <c r="Z72" i="9"/>
  <c r="Z68" i="9"/>
  <c r="Z92" i="9"/>
  <c r="Z90" i="9"/>
  <c r="Z70" i="9"/>
  <c r="Z47" i="9"/>
  <c r="Z97" i="9"/>
  <c r="Z69" i="9"/>
  <c r="Z64" i="9"/>
  <c r="Z62" i="9"/>
  <c r="Z48" i="9"/>
  <c r="Z73" i="9"/>
  <c r="Z50" i="9"/>
  <c r="Z45" i="9"/>
  <c r="Z41" i="9"/>
  <c r="Z37" i="9"/>
  <c r="Z23" i="9"/>
  <c r="Z19" i="9"/>
  <c r="Z15" i="9"/>
  <c r="Z66" i="9"/>
  <c r="Z49" i="9"/>
  <c r="Z42" i="9"/>
  <c r="Z38" i="9"/>
  <c r="Z24" i="9"/>
  <c r="Z20" i="9"/>
  <c r="Z16" i="9"/>
  <c r="Z12" i="9"/>
  <c r="Z65" i="9"/>
  <c r="Z46" i="9"/>
  <c r="Z39" i="9"/>
  <c r="Z22" i="9"/>
  <c r="Z14" i="9"/>
  <c r="Z44" i="9"/>
  <c r="Z21" i="9"/>
  <c r="Z13" i="9"/>
  <c r="Z76" i="9"/>
  <c r="Z43" i="9"/>
  <c r="Z18" i="9"/>
  <c r="Z17" i="9"/>
  <c r="Z63" i="9"/>
  <c r="Z74" i="9"/>
  <c r="Z25" i="9"/>
  <c r="Z40" i="9"/>
  <c r="X123" i="9"/>
  <c r="V6" i="4"/>
  <c r="Z7" i="3"/>
  <c r="Y10" i="3"/>
  <c r="W115" i="9"/>
  <c r="W117" i="9" s="1"/>
  <c r="U10" i="4"/>
  <c r="U12" i="6"/>
  <c r="AW113" i="9"/>
  <c r="AW86" i="2"/>
  <c r="X126" i="9"/>
  <c r="V6" i="7"/>
  <c r="AX37" i="9"/>
  <c r="AW116" i="9"/>
  <c r="W40" i="3"/>
  <c r="W43" i="3" s="1"/>
  <c r="W37" i="3"/>
  <c r="Q80" i="3"/>
  <c r="U14" i="2"/>
  <c r="U18" i="2" s="1"/>
  <c r="X55" i="9"/>
  <c r="X56" i="9" s="1"/>
  <c r="X57" i="9" s="1"/>
  <c r="X54" i="9"/>
  <c r="V9" i="5"/>
  <c r="T12" i="7"/>
  <c r="T60" i="7" s="1"/>
  <c r="V17" i="2" s="1"/>
  <c r="AW17" i="2" s="1"/>
  <c r="AA57" i="2"/>
  <c r="Z45" i="2"/>
  <c r="T26" i="5"/>
  <c r="T54" i="5" s="1"/>
  <c r="V15" i="2" s="1"/>
  <c r="AW15" i="2" s="1"/>
  <c r="AU21" i="5"/>
  <c r="Q91" i="3"/>
  <c r="AT39" i="3"/>
  <c r="U30" i="5"/>
  <c r="U36" i="5"/>
  <c r="U29" i="5"/>
  <c r="U21" i="5"/>
  <c r="J92" i="3"/>
  <c r="Z9" i="2"/>
  <c r="U32" i="7"/>
  <c r="U31" i="7"/>
  <c r="U40" i="7"/>
  <c r="U25" i="7"/>
  <c r="AA8" i="9"/>
  <c r="Y4" i="7"/>
  <c r="Y4" i="6"/>
  <c r="Y4" i="4"/>
  <c r="Y4" i="5"/>
  <c r="AA3" i="2"/>
  <c r="AB4" i="2"/>
  <c r="W4" i="3"/>
  <c r="X125" i="9"/>
  <c r="V6" i="6"/>
  <c r="AU12" i="5"/>
  <c r="X14" i="3"/>
  <c r="X17" i="3" s="1"/>
  <c r="X11" i="3"/>
  <c r="AU10" i="3"/>
  <c r="AR80" i="3"/>
  <c r="BD52" i="4"/>
  <c r="BB80" i="3" s="1"/>
  <c r="V118" i="9"/>
  <c r="V91" i="2"/>
  <c r="Y80" i="9"/>
  <c r="Y79" i="9"/>
  <c r="Y105" i="9"/>
  <c r="Y104" i="9"/>
  <c r="T31" i="6"/>
  <c r="T51" i="6" s="1"/>
  <c r="V16" i="2" s="1"/>
  <c r="AW16" i="2" s="1"/>
  <c r="AU27" i="6"/>
  <c r="U27" i="6"/>
  <c r="U28" i="6"/>
  <c r="U34" i="6"/>
  <c r="S18" i="2"/>
  <c r="X124" i="9"/>
  <c r="V6" i="5"/>
  <c r="U12" i="5"/>
  <c r="E69" i="3"/>
  <c r="Y45" i="2"/>
  <c r="AT43" i="3"/>
  <c r="U92" i="2"/>
  <c r="AX89" i="9"/>
  <c r="T18" i="2"/>
  <c r="W118" i="9" l="1"/>
  <c r="W91" i="2"/>
  <c r="V36" i="5"/>
  <c r="V39" i="5" s="1"/>
  <c r="V29" i="5"/>
  <c r="V33" i="5" s="1"/>
  <c r="V21" i="5"/>
  <c r="V26" i="5" s="1"/>
  <c r="V30" i="5"/>
  <c r="Y126" i="9"/>
  <c r="W6" i="7"/>
  <c r="U37" i="7"/>
  <c r="U33" i="5"/>
  <c r="V22" i="4"/>
  <c r="V25" i="4" s="1"/>
  <c r="V35" i="4"/>
  <c r="V38" i="4" s="1"/>
  <c r="V28" i="4"/>
  <c r="V29" i="4"/>
  <c r="AU35" i="3"/>
  <c r="AU28" i="7"/>
  <c r="Y124" i="9"/>
  <c r="W6" i="5"/>
  <c r="AU32" i="4"/>
  <c r="AU37" i="3"/>
  <c r="T88" i="2"/>
  <c r="T89" i="2"/>
  <c r="T92" i="2"/>
  <c r="E71" i="3"/>
  <c r="U31" i="6"/>
  <c r="Y106" i="9"/>
  <c r="Y107" i="9"/>
  <c r="Y108" i="9" s="1"/>
  <c r="Y109" i="9" s="1"/>
  <c r="W9" i="7"/>
  <c r="AW91" i="2"/>
  <c r="AA101" i="9"/>
  <c r="AA102" i="9"/>
  <c r="AA100" i="9"/>
  <c r="AA95" i="9"/>
  <c r="AA99" i="9"/>
  <c r="AA96" i="9"/>
  <c r="AA92" i="9"/>
  <c r="AA93" i="9"/>
  <c r="AA77" i="9"/>
  <c r="AA72" i="9"/>
  <c r="AA68" i="9"/>
  <c r="AA64" i="9"/>
  <c r="AA98" i="9"/>
  <c r="AA90" i="9"/>
  <c r="AA73" i="9"/>
  <c r="AA69" i="9"/>
  <c r="AA65" i="9"/>
  <c r="AA97" i="9"/>
  <c r="AA75" i="9"/>
  <c r="AA67" i="9"/>
  <c r="AA62" i="9"/>
  <c r="AA48" i="9"/>
  <c r="AA91" i="9"/>
  <c r="AA76" i="9"/>
  <c r="AA74" i="9"/>
  <c r="AA66" i="9"/>
  <c r="AA63" i="9"/>
  <c r="AA49" i="9"/>
  <c r="AA47" i="9"/>
  <c r="AA42" i="9"/>
  <c r="AA38" i="9"/>
  <c r="AA24" i="9"/>
  <c r="AA20" i="9"/>
  <c r="AA16" i="9"/>
  <c r="AA12" i="9"/>
  <c r="AA71" i="9"/>
  <c r="AA46" i="9"/>
  <c r="AA43" i="9"/>
  <c r="AA39" i="9"/>
  <c r="AA25" i="9"/>
  <c r="AA21" i="9"/>
  <c r="AA17" i="9"/>
  <c r="AA13" i="9"/>
  <c r="AA94" i="9"/>
  <c r="AA89" i="9"/>
  <c r="AA70" i="9"/>
  <c r="AA44" i="9"/>
  <c r="AA19" i="9"/>
  <c r="AA50" i="9"/>
  <c r="AA41" i="9"/>
  <c r="AA18" i="9"/>
  <c r="AA23" i="9"/>
  <c r="AA37" i="9"/>
  <c r="AA22" i="9"/>
  <c r="AA40" i="9"/>
  <c r="AA15" i="9"/>
  <c r="AA45" i="9"/>
  <c r="AA14" i="9"/>
  <c r="K92" i="3"/>
  <c r="U39" i="5"/>
  <c r="R91" i="3"/>
  <c r="Z48" i="2"/>
  <c r="Z67" i="2"/>
  <c r="V31" i="7"/>
  <c r="V40" i="7"/>
  <c r="V43" i="7" s="1"/>
  <c r="V25" i="7"/>
  <c r="V28" i="7" s="1"/>
  <c r="V32" i="7"/>
  <c r="X127" i="9"/>
  <c r="Z53" i="9"/>
  <c r="Z52" i="9"/>
  <c r="Z105" i="9"/>
  <c r="Z104" i="9"/>
  <c r="AU51" i="6"/>
  <c r="F48" i="3"/>
  <c r="AO45" i="3"/>
  <c r="Z49" i="5"/>
  <c r="AU79" i="3"/>
  <c r="AU25" i="4"/>
  <c r="X108" i="9"/>
  <c r="X109" i="9" s="1"/>
  <c r="L134" i="3"/>
  <c r="U32" i="4"/>
  <c r="Z68" i="2"/>
  <c r="AA46" i="2"/>
  <c r="Y123" i="9"/>
  <c r="W6" i="4"/>
  <c r="AU37" i="7"/>
  <c r="V10" i="6"/>
  <c r="AV9" i="5"/>
  <c r="S88" i="2"/>
  <c r="AV88" i="2" s="1"/>
  <c r="BF88" i="2" s="1"/>
  <c r="S89" i="2"/>
  <c r="AV89" i="2" s="1"/>
  <c r="BF89" i="2" s="1"/>
  <c r="AV18" i="2"/>
  <c r="S92" i="2"/>
  <c r="AU31" i="6"/>
  <c r="Y125" i="9"/>
  <c r="W6" i="6"/>
  <c r="U28" i="7"/>
  <c r="AB57" i="2"/>
  <c r="AA45" i="2"/>
  <c r="V10" i="5"/>
  <c r="V12" i="5" s="1"/>
  <c r="V54" i="5" s="1"/>
  <c r="X15" i="2" s="1"/>
  <c r="U89" i="2"/>
  <c r="U88" i="2"/>
  <c r="U51" i="6"/>
  <c r="W16" i="2" s="1"/>
  <c r="Y14" i="3"/>
  <c r="Y11" i="3"/>
  <c r="Z27" i="9"/>
  <c r="Z28" i="9"/>
  <c r="AX28" i="9"/>
  <c r="AX27" i="9"/>
  <c r="AX123" i="9" s="1"/>
  <c r="Y79" i="3"/>
  <c r="Z33" i="3"/>
  <c r="Y36" i="3"/>
  <c r="V12" i="7"/>
  <c r="X115" i="9"/>
  <c r="X117" i="9" s="1"/>
  <c r="V10" i="4"/>
  <c r="V13" i="4" s="1"/>
  <c r="X74" i="3"/>
  <c r="Y73" i="3"/>
  <c r="AU38" i="4"/>
  <c r="AU14" i="3"/>
  <c r="U38" i="4"/>
  <c r="H70" i="2"/>
  <c r="H50" i="2"/>
  <c r="Y114" i="9"/>
  <c r="Y29" i="9"/>
  <c r="Y30" i="9"/>
  <c r="W9" i="4"/>
  <c r="V12" i="6"/>
  <c r="AU17" i="3"/>
  <c r="AB56" i="2"/>
  <c r="AX82" i="9"/>
  <c r="AX81" i="9"/>
  <c r="AX83" i="9" s="1"/>
  <c r="AX84" i="9" s="1"/>
  <c r="V28" i="6"/>
  <c r="V34" i="6"/>
  <c r="V37" i="6" s="1"/>
  <c r="V27" i="6"/>
  <c r="AX105" i="9"/>
  <c r="AX104" i="9"/>
  <c r="AX126" i="9" s="1"/>
  <c r="Y67" i="2"/>
  <c r="AX67" i="2" s="1"/>
  <c r="AX45" i="2"/>
  <c r="AX48" i="2" s="1"/>
  <c r="Y48" i="2"/>
  <c r="U54" i="5"/>
  <c r="W15" i="2" s="1"/>
  <c r="U37" i="6"/>
  <c r="Y82" i="9"/>
  <c r="Y83" i="9"/>
  <c r="Y84" i="9" s="1"/>
  <c r="Y81" i="9"/>
  <c r="W9" i="6"/>
  <c r="AU11" i="3"/>
  <c r="AU9" i="3"/>
  <c r="Z4" i="7"/>
  <c r="AB8" i="9"/>
  <c r="Z4" i="6"/>
  <c r="Z4" i="4"/>
  <c r="Z4" i="5"/>
  <c r="AC4" i="2"/>
  <c r="X4" i="3"/>
  <c r="AB3" i="2"/>
  <c r="U43" i="7"/>
  <c r="U26" i="5"/>
  <c r="AU26" i="5"/>
  <c r="AX52" i="9"/>
  <c r="AX124" i="9" s="1"/>
  <c r="AX53" i="9"/>
  <c r="AA7" i="3"/>
  <c r="Z10" i="3"/>
  <c r="Z79" i="9"/>
  <c r="Z80" i="9"/>
  <c r="F19" i="3"/>
  <c r="AO18" i="3"/>
  <c r="X40" i="3"/>
  <c r="X37" i="3"/>
  <c r="R80" i="3"/>
  <c r="V14" i="2"/>
  <c r="AV9" i="4"/>
  <c r="X116" i="9"/>
  <c r="U25" i="4"/>
  <c r="U52" i="4" s="1"/>
  <c r="AU39" i="5"/>
  <c r="S133" i="3"/>
  <c r="Y55" i="9"/>
  <c r="Y54" i="9"/>
  <c r="W10" i="5" s="1"/>
  <c r="W9" i="5"/>
  <c r="U12" i="7"/>
  <c r="AU52" i="4"/>
  <c r="X83" i="9"/>
  <c r="X84" i="9" s="1"/>
  <c r="AU73" i="3"/>
  <c r="AY70" i="9" l="1"/>
  <c r="X118" i="9"/>
  <c r="X91" i="2"/>
  <c r="AY20" i="9"/>
  <c r="AY77" i="9"/>
  <c r="S80" i="3"/>
  <c r="W14" i="2"/>
  <c r="AY64" i="9"/>
  <c r="X43" i="3"/>
  <c r="AU40" i="3"/>
  <c r="Z81" i="9"/>
  <c r="X10" i="6" s="1"/>
  <c r="Z82" i="9"/>
  <c r="X9" i="6"/>
  <c r="AA10" i="3"/>
  <c r="AB7" i="3"/>
  <c r="AV7" i="3"/>
  <c r="AX55" i="9"/>
  <c r="AX54" i="9"/>
  <c r="AX56" i="9" s="1"/>
  <c r="AX57" i="9" s="1"/>
  <c r="Y115" i="9"/>
  <c r="W10" i="4"/>
  <c r="AV10" i="4" s="1"/>
  <c r="AV13" i="4" s="1"/>
  <c r="H79" i="2"/>
  <c r="AU13" i="3"/>
  <c r="AB9" i="2"/>
  <c r="AY9" i="2" s="1"/>
  <c r="AU74" i="3"/>
  <c r="AA49" i="5"/>
  <c r="AA48" i="2"/>
  <c r="AA67" i="2"/>
  <c r="W34" i="6"/>
  <c r="W37" i="6" s="1"/>
  <c r="W27" i="6"/>
  <c r="W28" i="6"/>
  <c r="AV28" i="6" s="1"/>
  <c r="AV6" i="6"/>
  <c r="Z52" i="5"/>
  <c r="AW49" i="5"/>
  <c r="Z126" i="9"/>
  <c r="X6" i="7"/>
  <c r="Z54" i="9"/>
  <c r="X10" i="5" s="1"/>
  <c r="Z55" i="9"/>
  <c r="X9" i="5"/>
  <c r="AA53" i="9"/>
  <c r="AA52" i="9"/>
  <c r="AA104" i="9"/>
  <c r="AA105" i="9"/>
  <c r="AA80" i="9"/>
  <c r="AA79" i="9"/>
  <c r="W31" i="7"/>
  <c r="W37" i="7" s="1"/>
  <c r="W40" i="7"/>
  <c r="W32" i="7"/>
  <c r="AV32" i="7" s="1"/>
  <c r="W25" i="7"/>
  <c r="AV6" i="7"/>
  <c r="V18" i="2"/>
  <c r="AW14" i="2"/>
  <c r="AC8" i="9"/>
  <c r="AA4" i="7"/>
  <c r="AA4" i="6"/>
  <c r="AA4" i="4"/>
  <c r="AA4" i="5"/>
  <c r="Y4" i="3"/>
  <c r="AC3" i="2"/>
  <c r="AD4" i="2"/>
  <c r="AB102" i="9"/>
  <c r="AY102" i="9" s="1"/>
  <c r="AB99" i="9"/>
  <c r="AY99" i="9" s="1"/>
  <c r="AB96" i="9"/>
  <c r="AY96" i="9" s="1"/>
  <c r="AB92" i="9"/>
  <c r="AY92" i="9" s="1"/>
  <c r="AB97" i="9"/>
  <c r="AY97" i="9" s="1"/>
  <c r="AB93" i="9"/>
  <c r="AY93" i="9" s="1"/>
  <c r="AB89" i="9"/>
  <c r="AB98" i="9"/>
  <c r="AY98" i="9" s="1"/>
  <c r="AB90" i="9"/>
  <c r="AY90" i="9" s="1"/>
  <c r="AB73" i="9"/>
  <c r="AY73" i="9" s="1"/>
  <c r="AB69" i="9"/>
  <c r="AY69" i="9" s="1"/>
  <c r="AB65" i="9"/>
  <c r="AY65" i="9" s="1"/>
  <c r="AB95" i="9"/>
  <c r="AY95" i="9" s="1"/>
  <c r="AB76" i="9"/>
  <c r="AY76" i="9" s="1"/>
  <c r="AB74" i="9"/>
  <c r="AY74" i="9" s="1"/>
  <c r="AB70" i="9"/>
  <c r="AB66" i="9"/>
  <c r="AY66" i="9" s="1"/>
  <c r="AB91" i="9"/>
  <c r="AY91" i="9" s="1"/>
  <c r="AB72" i="9"/>
  <c r="AY72" i="9" s="1"/>
  <c r="AB64" i="9"/>
  <c r="AB63" i="9"/>
  <c r="AY63" i="9" s="1"/>
  <c r="AB49" i="9"/>
  <c r="AY49" i="9" s="1"/>
  <c r="AB100" i="9"/>
  <c r="AY100" i="9" s="1"/>
  <c r="AB71" i="9"/>
  <c r="AY71" i="9" s="1"/>
  <c r="AB50" i="9"/>
  <c r="AY50" i="9" s="1"/>
  <c r="AB46" i="9"/>
  <c r="AY46" i="9" s="1"/>
  <c r="AB67" i="9"/>
  <c r="AY67" i="9" s="1"/>
  <c r="AB62" i="9"/>
  <c r="AB43" i="9"/>
  <c r="AY43" i="9" s="1"/>
  <c r="AB39" i="9"/>
  <c r="AY39" i="9" s="1"/>
  <c r="AB25" i="9"/>
  <c r="AY25" i="9" s="1"/>
  <c r="AB21" i="9"/>
  <c r="AY21" i="9" s="1"/>
  <c r="AB17" i="9"/>
  <c r="AY17" i="9" s="1"/>
  <c r="AB13" i="9"/>
  <c r="AY13" i="9" s="1"/>
  <c r="AB101" i="9"/>
  <c r="AY101" i="9" s="1"/>
  <c r="AB94" i="9"/>
  <c r="AY94" i="9" s="1"/>
  <c r="AB77" i="9"/>
  <c r="AB44" i="9"/>
  <c r="AY44" i="9" s="1"/>
  <c r="AB40" i="9"/>
  <c r="AY40" i="9" s="1"/>
  <c r="AB22" i="9"/>
  <c r="AY22" i="9" s="1"/>
  <c r="AB18" i="9"/>
  <c r="AY18" i="9" s="1"/>
  <c r="AB14" i="9"/>
  <c r="AY14" i="9" s="1"/>
  <c r="AB75" i="9"/>
  <c r="AY75" i="9" s="1"/>
  <c r="AB41" i="9"/>
  <c r="AY41" i="9" s="1"/>
  <c r="AB24" i="9"/>
  <c r="AY24" i="9" s="1"/>
  <c r="AB16" i="9"/>
  <c r="AY16" i="9" s="1"/>
  <c r="AB68" i="9"/>
  <c r="AY68" i="9" s="1"/>
  <c r="AB38" i="9"/>
  <c r="AY38" i="9" s="1"/>
  <c r="AB23" i="9"/>
  <c r="AY23" i="9" s="1"/>
  <c r="AB15" i="9"/>
  <c r="AY15" i="9" s="1"/>
  <c r="AB48" i="9"/>
  <c r="AY48" i="9" s="1"/>
  <c r="AB37" i="9"/>
  <c r="AB12" i="9"/>
  <c r="AB42" i="9"/>
  <c r="AY42" i="9" s="1"/>
  <c r="AB47" i="9"/>
  <c r="AY47" i="9" s="1"/>
  <c r="AB45" i="9"/>
  <c r="AY45" i="9" s="1"/>
  <c r="AB20" i="9"/>
  <c r="AB19" i="9"/>
  <c r="AY19" i="9" s="1"/>
  <c r="AB45" i="2"/>
  <c r="AC57" i="2"/>
  <c r="BF18" i="2"/>
  <c r="BF92" i="2" s="1"/>
  <c r="AV92" i="2"/>
  <c r="W35" i="4"/>
  <c r="W28" i="4"/>
  <c r="AV6" i="4"/>
  <c r="W29" i="4"/>
  <c r="AV29" i="4" s="1"/>
  <c r="W22" i="4"/>
  <c r="M134" i="3"/>
  <c r="AO42" i="3"/>
  <c r="Z106" i="9"/>
  <c r="Z107" i="9"/>
  <c r="Z108" i="9"/>
  <c r="Z109" i="9" s="1"/>
  <c r="X9" i="7"/>
  <c r="S91" i="3"/>
  <c r="L92" i="3"/>
  <c r="W36" i="5"/>
  <c r="W29" i="5"/>
  <c r="W21" i="5"/>
  <c r="W30" i="5"/>
  <c r="AV30" i="5" s="1"/>
  <c r="AV6" i="5"/>
  <c r="V32" i="4"/>
  <c r="V52" i="4" s="1"/>
  <c r="U60" i="7"/>
  <c r="W17" i="2" s="1"/>
  <c r="Y56" i="9"/>
  <c r="Y57" i="9" s="1"/>
  <c r="F22" i="3"/>
  <c r="AO19" i="3"/>
  <c r="Z125" i="9"/>
  <c r="X6" i="6"/>
  <c r="AV9" i="6"/>
  <c r="AV34" i="6"/>
  <c r="AX106" i="9"/>
  <c r="AX108" i="9"/>
  <c r="AX109" i="9" s="1"/>
  <c r="AX107" i="9"/>
  <c r="AC56" i="2"/>
  <c r="Y31" i="9"/>
  <c r="Y32" i="9" s="1"/>
  <c r="Y40" i="3"/>
  <c r="Y37" i="3"/>
  <c r="AX127" i="9"/>
  <c r="Z114" i="9"/>
  <c r="Z29" i="9"/>
  <c r="Z30" i="9"/>
  <c r="Z116" i="9" s="1"/>
  <c r="Z31" i="9"/>
  <c r="Z32" i="9" s="1"/>
  <c r="X9" i="4"/>
  <c r="Y127" i="9"/>
  <c r="F135" i="3"/>
  <c r="AO48" i="3"/>
  <c r="F82" i="3"/>
  <c r="Z124" i="9"/>
  <c r="X6" i="5"/>
  <c r="AA27" i="9"/>
  <c r="AA28" i="9"/>
  <c r="W10" i="7"/>
  <c r="AV10" i="7" s="1"/>
  <c r="E76" i="3"/>
  <c r="I8" i="2"/>
  <c r="AU60" i="7"/>
  <c r="W12" i="5"/>
  <c r="T133" i="3"/>
  <c r="Z11" i="3"/>
  <c r="Z14" i="3"/>
  <c r="Z17" i="3" s="1"/>
  <c r="W10" i="6"/>
  <c r="AV10" i="6" s="1"/>
  <c r="V31" i="6"/>
  <c r="V51" i="6" s="1"/>
  <c r="X16" i="2" s="1"/>
  <c r="Y116" i="9"/>
  <c r="Y117" i="9" s="1"/>
  <c r="H51" i="2"/>
  <c r="Z73" i="3"/>
  <c r="Y74" i="3"/>
  <c r="Z79" i="3"/>
  <c r="AB49" i="5" s="1"/>
  <c r="AB52" i="5" s="1"/>
  <c r="Z36" i="3"/>
  <c r="AA33" i="3"/>
  <c r="AX114" i="9"/>
  <c r="AX29" i="9"/>
  <c r="AX30" i="9"/>
  <c r="AX116" i="9" s="1"/>
  <c r="Z123" i="9"/>
  <c r="X6" i="4"/>
  <c r="Y17" i="3"/>
  <c r="AV10" i="5"/>
  <c r="AU54" i="5"/>
  <c r="AS80" i="3" s="1"/>
  <c r="AA68" i="2"/>
  <c r="AB46" i="2"/>
  <c r="AY89" i="9"/>
  <c r="AY37" i="9"/>
  <c r="X113" i="9"/>
  <c r="X86" i="2"/>
  <c r="V37" i="7"/>
  <c r="V60" i="7" s="1"/>
  <c r="X17" i="2" s="1"/>
  <c r="W12" i="7"/>
  <c r="AV9" i="7"/>
  <c r="AV27" i="6"/>
  <c r="AV31" i="7"/>
  <c r="T80" i="3" l="1"/>
  <c r="X14" i="2"/>
  <c r="X18" i="2" s="1"/>
  <c r="Y91" i="2"/>
  <c r="AV12" i="7"/>
  <c r="M92" i="3"/>
  <c r="V89" i="2"/>
  <c r="AW89" i="2" s="1"/>
  <c r="V88" i="2"/>
  <c r="AW88" i="2" s="1"/>
  <c r="V92" i="2"/>
  <c r="AW18" i="2"/>
  <c r="AA81" i="9"/>
  <c r="AA82" i="9"/>
  <c r="Y9" i="6"/>
  <c r="AA52" i="5"/>
  <c r="AV37" i="7"/>
  <c r="AY46" i="2"/>
  <c r="AB68" i="2"/>
  <c r="AY68" i="2" s="1"/>
  <c r="AC46" i="2"/>
  <c r="X28" i="4"/>
  <c r="X29" i="4"/>
  <c r="X22" i="4"/>
  <c r="X35" i="4"/>
  <c r="AX115" i="9"/>
  <c r="X29" i="5"/>
  <c r="X21" i="5"/>
  <c r="X30" i="5"/>
  <c r="X36" i="5"/>
  <c r="AO47" i="3"/>
  <c r="Y113" i="9"/>
  <c r="Y118" i="9" s="1"/>
  <c r="Y86" i="2"/>
  <c r="AD56" i="2"/>
  <c r="W12" i="6"/>
  <c r="W51" i="6" s="1"/>
  <c r="Y16" i="2" s="1"/>
  <c r="AX16" i="2" s="1"/>
  <c r="AO16" i="3"/>
  <c r="T91" i="3"/>
  <c r="AB27" i="9"/>
  <c r="AB28" i="9"/>
  <c r="AY12" i="9"/>
  <c r="AC99" i="9"/>
  <c r="AC100" i="9"/>
  <c r="AC102" i="9"/>
  <c r="AC97" i="9"/>
  <c r="AC93" i="9"/>
  <c r="AC101" i="9"/>
  <c r="AC98" i="9"/>
  <c r="AC94" i="9"/>
  <c r="AC90" i="9"/>
  <c r="AC76" i="9"/>
  <c r="AC95" i="9"/>
  <c r="AC74" i="9"/>
  <c r="AC70" i="9"/>
  <c r="AC66" i="9"/>
  <c r="AC92" i="9"/>
  <c r="AC91" i="9"/>
  <c r="AC75" i="9"/>
  <c r="AC71" i="9"/>
  <c r="AC67" i="9"/>
  <c r="AC69" i="9"/>
  <c r="AC50" i="9"/>
  <c r="AC46" i="9"/>
  <c r="AC96" i="9"/>
  <c r="AC77" i="9"/>
  <c r="AC68" i="9"/>
  <c r="AC47" i="9"/>
  <c r="AC72" i="9"/>
  <c r="AC49" i="9"/>
  <c r="AC44" i="9"/>
  <c r="AC40" i="9"/>
  <c r="AC22" i="9"/>
  <c r="AC18" i="9"/>
  <c r="AC14" i="9"/>
  <c r="AC89" i="9"/>
  <c r="AC65" i="9"/>
  <c r="AC48" i="9"/>
  <c r="AC45" i="9"/>
  <c r="AC41" i="9"/>
  <c r="AC37" i="9"/>
  <c r="AC23" i="9"/>
  <c r="AC19" i="9"/>
  <c r="AC15" i="9"/>
  <c r="AC38" i="9"/>
  <c r="AC21" i="9"/>
  <c r="AC13" i="9"/>
  <c r="AC73" i="9"/>
  <c r="AC43" i="9"/>
  <c r="AC20" i="9"/>
  <c r="AC12" i="9"/>
  <c r="AC64" i="9"/>
  <c r="AC63" i="9"/>
  <c r="AC42" i="9"/>
  <c r="AC17" i="9"/>
  <c r="AC62" i="9"/>
  <c r="AC16" i="9"/>
  <c r="AC25" i="9"/>
  <c r="AC24" i="9"/>
  <c r="AC39" i="9"/>
  <c r="AA107" i="9"/>
  <c r="AA106" i="9"/>
  <c r="Y9" i="7"/>
  <c r="X12" i="5"/>
  <c r="X40" i="7"/>
  <c r="X32" i="7"/>
  <c r="X31" i="7"/>
  <c r="X25" i="7"/>
  <c r="AA14" i="3"/>
  <c r="AA17" i="3" s="1"/>
  <c r="AA11" i="3"/>
  <c r="Z83" i="9"/>
  <c r="Z84" i="9" s="1"/>
  <c r="AV10" i="3"/>
  <c r="AV17" i="3"/>
  <c r="BC17" i="3" s="1"/>
  <c r="Z40" i="3"/>
  <c r="Z43" i="3" s="1"/>
  <c r="Z37" i="3"/>
  <c r="AX113" i="9"/>
  <c r="AX86" i="2"/>
  <c r="AB10" i="3"/>
  <c r="AC7" i="3"/>
  <c r="W18" i="2"/>
  <c r="AY53" i="9"/>
  <c r="AY52" i="9"/>
  <c r="AY124" i="9" s="1"/>
  <c r="Z127" i="9"/>
  <c r="AX117" i="9"/>
  <c r="AX118" i="9" s="1"/>
  <c r="AC9" i="2"/>
  <c r="I87" i="2"/>
  <c r="I10" i="2"/>
  <c r="I39" i="2"/>
  <c r="I65" i="2" s="1"/>
  <c r="AA114" i="9"/>
  <c r="AA30" i="9"/>
  <c r="AA31" i="9"/>
  <c r="AA32" i="9" s="1"/>
  <c r="AA29" i="9"/>
  <c r="Y9" i="4"/>
  <c r="Z115" i="9"/>
  <c r="X10" i="4"/>
  <c r="F93" i="3"/>
  <c r="AO22" i="3"/>
  <c r="W26" i="5"/>
  <c r="W54" i="5" s="1"/>
  <c r="Y15" i="2" s="1"/>
  <c r="AX15" i="2" s="1"/>
  <c r="AV21" i="5"/>
  <c r="X10" i="7"/>
  <c r="N134" i="3"/>
  <c r="W32" i="4"/>
  <c r="AV28" i="4"/>
  <c r="AC45" i="2"/>
  <c r="AD57" i="2"/>
  <c r="W13" i="4"/>
  <c r="W52" i="4" s="1"/>
  <c r="AB52" i="9"/>
  <c r="AB53" i="9"/>
  <c r="AB79" i="9"/>
  <c r="AB80" i="9"/>
  <c r="AY62" i="9"/>
  <c r="AD8" i="9"/>
  <c r="AB4" i="7"/>
  <c r="AB4" i="6"/>
  <c r="AB4" i="5"/>
  <c r="AB4" i="4"/>
  <c r="Z4" i="3"/>
  <c r="AD3" i="2"/>
  <c r="AE4" i="2"/>
  <c r="W28" i="7"/>
  <c r="W60" i="7" s="1"/>
  <c r="Y17" i="2" s="1"/>
  <c r="AX17" i="2" s="1"/>
  <c r="AV25" i="7"/>
  <c r="AA126" i="9"/>
  <c r="Y6" i="7"/>
  <c r="W31" i="6"/>
  <c r="H80" i="2"/>
  <c r="H38" i="2" s="1"/>
  <c r="X12" i="6"/>
  <c r="AU39" i="3"/>
  <c r="E77" i="3"/>
  <c r="E85" i="3"/>
  <c r="AV12" i="6"/>
  <c r="W39" i="5"/>
  <c r="AV36" i="5"/>
  <c r="W43" i="7"/>
  <c r="AV40" i="7"/>
  <c r="AA54" i="9"/>
  <c r="Y10" i="5" s="1"/>
  <c r="AA55" i="9"/>
  <c r="Y9" i="5"/>
  <c r="AV31" i="6"/>
  <c r="AY105" i="9"/>
  <c r="AY104" i="9"/>
  <c r="AY126" i="9" s="1"/>
  <c r="AV14" i="3"/>
  <c r="AX31" i="9"/>
  <c r="AX32" i="9" s="1"/>
  <c r="AA79" i="3"/>
  <c r="AC49" i="5" s="1"/>
  <c r="AC52" i="5" s="1"/>
  <c r="AA36" i="3"/>
  <c r="AB33" i="3"/>
  <c r="AV33" i="3"/>
  <c r="AA73" i="3"/>
  <c r="Z74" i="3"/>
  <c r="AD9" i="2" s="1"/>
  <c r="U133" i="3"/>
  <c r="AA123" i="9"/>
  <c r="Y6" i="4"/>
  <c r="G135" i="3"/>
  <c r="F169" i="3"/>
  <c r="Z117" i="9"/>
  <c r="Y43" i="3"/>
  <c r="AV37" i="6"/>
  <c r="X34" i="6"/>
  <c r="X27" i="6"/>
  <c r="X28" i="6"/>
  <c r="W33" i="5"/>
  <c r="AV29" i="5"/>
  <c r="X12" i="7"/>
  <c r="W25" i="4"/>
  <c r="AV22" i="4"/>
  <c r="W38" i="4"/>
  <c r="AV35" i="4"/>
  <c r="AB67" i="2"/>
  <c r="AY67" i="2" s="1"/>
  <c r="AB48" i="2"/>
  <c r="AY45" i="2"/>
  <c r="AB104" i="9"/>
  <c r="AB105" i="9"/>
  <c r="AA125" i="9"/>
  <c r="Y6" i="6"/>
  <c r="AA124" i="9"/>
  <c r="Y6" i="5"/>
  <c r="Z56" i="9"/>
  <c r="Z57" i="9" s="1"/>
  <c r="AW52" i="5"/>
  <c r="AV12" i="5"/>
  <c r="AV79" i="3"/>
  <c r="BC79" i="3" s="1"/>
  <c r="AV9" i="3"/>
  <c r="BC7" i="3"/>
  <c r="AU43" i="3"/>
  <c r="X92" i="2"/>
  <c r="AV38" i="4" l="1"/>
  <c r="H135" i="3"/>
  <c r="AB36" i="3"/>
  <c r="AC33" i="3"/>
  <c r="AB79" i="3"/>
  <c r="AC4" i="7"/>
  <c r="AE8" i="9"/>
  <c r="AC4" i="6"/>
  <c r="AC4" i="4"/>
  <c r="AC4" i="5"/>
  <c r="AE3" i="2"/>
  <c r="AF4" i="2"/>
  <c r="AA4" i="3"/>
  <c r="Y14" i="2"/>
  <c r="U80" i="3"/>
  <c r="W88" i="2"/>
  <c r="W89" i="2"/>
  <c r="W92" i="2"/>
  <c r="Y27" i="6"/>
  <c r="Y28" i="6"/>
  <c r="Y34" i="6"/>
  <c r="Y37" i="6" s="1"/>
  <c r="AB107" i="9"/>
  <c r="AB106" i="9"/>
  <c r="Z10" i="7" s="1"/>
  <c r="Z9" i="7"/>
  <c r="AY48" i="2"/>
  <c r="X13" i="4"/>
  <c r="Y29" i="4"/>
  <c r="Y22" i="4"/>
  <c r="Y25" i="4" s="1"/>
  <c r="Y35" i="4"/>
  <c r="Y38" i="4" s="1"/>
  <c r="Y28" i="4"/>
  <c r="AA40" i="3"/>
  <c r="AA43" i="3" s="1"/>
  <c r="AA37" i="3"/>
  <c r="Y12" i="5"/>
  <c r="AV43" i="7"/>
  <c r="AB55" i="9"/>
  <c r="AB54" i="9"/>
  <c r="Z10" i="5" s="1"/>
  <c r="AW10" i="5" s="1"/>
  <c r="Z9" i="5"/>
  <c r="Z12" i="5" s="1"/>
  <c r="AE57" i="2"/>
  <c r="AD45" i="2"/>
  <c r="AA116" i="9"/>
  <c r="I11" i="2"/>
  <c r="I20" i="2"/>
  <c r="AC80" i="9"/>
  <c r="AC79" i="9"/>
  <c r="AC105" i="9"/>
  <c r="AC104" i="9"/>
  <c r="AB114" i="9"/>
  <c r="AB29" i="9"/>
  <c r="AB30" i="9"/>
  <c r="Z9" i="4"/>
  <c r="AE56" i="2"/>
  <c r="X26" i="5"/>
  <c r="X54" i="5" s="1"/>
  <c r="Z15" i="2" s="1"/>
  <c r="X32" i="4"/>
  <c r="AX49" i="5"/>
  <c r="Y10" i="6"/>
  <c r="AV36" i="3"/>
  <c r="AB125" i="9"/>
  <c r="Z6" i="6"/>
  <c r="AV26" i="5"/>
  <c r="AB126" i="9"/>
  <c r="Z6" i="7"/>
  <c r="AV25" i="4"/>
  <c r="AV33" i="5"/>
  <c r="X31" i="6"/>
  <c r="AV43" i="3"/>
  <c r="BC43" i="3" s="1"/>
  <c r="AA127" i="9"/>
  <c r="AA74" i="3"/>
  <c r="AB73" i="3"/>
  <c r="AV73" i="3"/>
  <c r="BC73" i="3" s="1"/>
  <c r="AA56" i="9"/>
  <c r="AA57" i="9" s="1"/>
  <c r="AV28" i="7"/>
  <c r="AY79" i="9"/>
  <c r="AY125" i="9" s="1"/>
  <c r="AY80" i="9"/>
  <c r="AB124" i="9"/>
  <c r="Z6" i="5"/>
  <c r="AC67" i="2"/>
  <c r="AC48" i="2"/>
  <c r="O134" i="3"/>
  <c r="AO21" i="3"/>
  <c r="AO82" i="3"/>
  <c r="Z113" i="9"/>
  <c r="Z86" i="2"/>
  <c r="AY54" i="9"/>
  <c r="AY56" i="9"/>
  <c r="AY57" i="9" s="1"/>
  <c r="AY55" i="9"/>
  <c r="X43" i="7"/>
  <c r="Y10" i="7"/>
  <c r="Y12" i="7" s="1"/>
  <c r="AC28" i="9"/>
  <c r="AC27" i="9"/>
  <c r="AB123" i="9"/>
  <c r="Z6" i="4"/>
  <c r="X33" i="5"/>
  <c r="X38" i="4"/>
  <c r="AC68" i="2"/>
  <c r="AD46" i="2"/>
  <c r="AA83" i="9"/>
  <c r="AA84" i="9" s="1"/>
  <c r="N92" i="3"/>
  <c r="X88" i="2"/>
  <c r="X89" i="2"/>
  <c r="Z118" i="9"/>
  <c r="Z91" i="2"/>
  <c r="AV13" i="3"/>
  <c r="BC14" i="3"/>
  <c r="AV39" i="5"/>
  <c r="H42" i="2"/>
  <c r="H53" i="2" s="1"/>
  <c r="I78" i="2"/>
  <c r="Y40" i="7"/>
  <c r="Y43" i="7" s="1"/>
  <c r="Y31" i="7"/>
  <c r="Y25" i="7"/>
  <c r="Y28" i="7" s="1"/>
  <c r="Y32" i="7"/>
  <c r="AB14" i="3"/>
  <c r="AB11" i="3"/>
  <c r="X37" i="7"/>
  <c r="AC52" i="9"/>
  <c r="AC53" i="9"/>
  <c r="AY27" i="9"/>
  <c r="AY123" i="9" s="1"/>
  <c r="AY127" i="9" s="1"/>
  <c r="AY28" i="9"/>
  <c r="BC9" i="3"/>
  <c r="AV54" i="5"/>
  <c r="Y30" i="5"/>
  <c r="Y36" i="5"/>
  <c r="Y39" i="5" s="1"/>
  <c r="Y29" i="5"/>
  <c r="Y33" i="5" s="1"/>
  <c r="Y21" i="5"/>
  <c r="Y26" i="5" s="1"/>
  <c r="X37" i="6"/>
  <c r="X51" i="6" s="1"/>
  <c r="Z16" i="2" s="1"/>
  <c r="AV40" i="3"/>
  <c r="F52" i="3"/>
  <c r="AO52" i="3" s="1"/>
  <c r="F49" i="3"/>
  <c r="V133" i="3"/>
  <c r="BC33" i="3"/>
  <c r="AY108" i="9"/>
  <c r="AY109" i="9" s="1"/>
  <c r="AY106" i="9"/>
  <c r="AY107" i="9"/>
  <c r="AV51" i="6"/>
  <c r="AD100" i="9"/>
  <c r="AD101" i="9"/>
  <c r="AD99" i="9"/>
  <c r="AD98" i="9"/>
  <c r="AD94" i="9"/>
  <c r="AD95" i="9"/>
  <c r="AD91" i="9"/>
  <c r="AD77" i="9"/>
  <c r="AD92" i="9"/>
  <c r="AD76" i="9"/>
  <c r="AD75" i="9"/>
  <c r="AD71" i="9"/>
  <c r="AD67" i="9"/>
  <c r="AD102" i="9"/>
  <c r="AD97" i="9"/>
  <c r="AD89" i="9"/>
  <c r="AD72" i="9"/>
  <c r="AD68" i="9"/>
  <c r="AD64" i="9"/>
  <c r="AD96" i="9"/>
  <c r="AD74" i="9"/>
  <c r="AD66" i="9"/>
  <c r="AD47" i="9"/>
  <c r="AD73" i="9"/>
  <c r="AD65" i="9"/>
  <c r="AD62" i="9"/>
  <c r="AD48" i="9"/>
  <c r="AD93" i="9"/>
  <c r="AD90" i="9"/>
  <c r="AD46" i="9"/>
  <c r="AD45" i="9"/>
  <c r="AD41" i="9"/>
  <c r="AD37" i="9"/>
  <c r="AD23" i="9"/>
  <c r="AD19" i="9"/>
  <c r="AD15" i="9"/>
  <c r="AD70" i="9"/>
  <c r="AD63" i="9"/>
  <c r="AD42" i="9"/>
  <c r="AD38" i="9"/>
  <c r="AD24" i="9"/>
  <c r="AD20" i="9"/>
  <c r="AD16" i="9"/>
  <c r="AD12" i="9"/>
  <c r="AD50" i="9"/>
  <c r="AD43" i="9"/>
  <c r="AD18" i="9"/>
  <c r="AD49" i="9"/>
  <c r="AD40" i="9"/>
  <c r="AD25" i="9"/>
  <c r="AD17" i="9"/>
  <c r="AD69" i="9"/>
  <c r="AD22" i="9"/>
  <c r="AD21" i="9"/>
  <c r="AD39" i="9"/>
  <c r="AD14" i="9"/>
  <c r="AD44" i="9"/>
  <c r="AD13" i="9"/>
  <c r="AB81" i="9"/>
  <c r="AB82" i="9"/>
  <c r="Z9" i="6"/>
  <c r="AV32" i="4"/>
  <c r="G93" i="3"/>
  <c r="F127" i="3"/>
  <c r="AA115" i="9"/>
  <c r="AA117" i="9" s="1"/>
  <c r="Y10" i="4"/>
  <c r="Y13" i="4" s="1"/>
  <c r="AD7" i="3"/>
  <c r="AC10" i="3"/>
  <c r="AV11" i="3"/>
  <c r="BC10" i="3"/>
  <c r="BC11" i="3" s="1"/>
  <c r="X28" i="7"/>
  <c r="X60" i="7" s="1"/>
  <c r="Z17" i="2" s="1"/>
  <c r="AA108" i="9"/>
  <c r="AA109" i="9" s="1"/>
  <c r="U91" i="3"/>
  <c r="X39" i="5"/>
  <c r="X25" i="4"/>
  <c r="Y12" i="6"/>
  <c r="AW92" i="2"/>
  <c r="AX91" i="2"/>
  <c r="Y60" i="7" l="1"/>
  <c r="AA17" i="2" s="1"/>
  <c r="AA91" i="2"/>
  <c r="AZ22" i="9"/>
  <c r="BG22" i="9" s="1"/>
  <c r="AZ39" i="9"/>
  <c r="BG39" i="9" s="1"/>
  <c r="AZ75" i="9"/>
  <c r="BG75" i="9" s="1"/>
  <c r="AZ41" i="9"/>
  <c r="BG41" i="9" s="1"/>
  <c r="AZ71" i="9"/>
  <c r="BG71" i="9" s="1"/>
  <c r="Z36" i="5"/>
  <c r="AW6" i="5"/>
  <c r="Z29" i="5"/>
  <c r="Z33" i="5" s="1"/>
  <c r="Z21" i="5"/>
  <c r="Z30" i="5"/>
  <c r="AW30" i="5" s="1"/>
  <c r="AX52" i="5"/>
  <c r="BE52" i="5" s="1"/>
  <c r="BE49" i="5"/>
  <c r="AD49" i="5"/>
  <c r="AE7" i="3"/>
  <c r="AD10" i="3"/>
  <c r="AW7" i="3"/>
  <c r="F26" i="3"/>
  <c r="AO26" i="3" s="1"/>
  <c r="F23" i="3"/>
  <c r="Z10" i="6"/>
  <c r="F63" i="3"/>
  <c r="AO49" i="3"/>
  <c r="AO63" i="3" s="1"/>
  <c r="F65" i="3"/>
  <c r="AO65" i="3" s="1"/>
  <c r="F53" i="3"/>
  <c r="BC13" i="3"/>
  <c r="Z22" i="4"/>
  <c r="Z25" i="4" s="1"/>
  <c r="AW6" i="4"/>
  <c r="Z35" i="4"/>
  <c r="Z28" i="4"/>
  <c r="Z29" i="4"/>
  <c r="AW29" i="4" s="1"/>
  <c r="AC114" i="9"/>
  <c r="AC29" i="9"/>
  <c r="AC31" i="9"/>
  <c r="AC32" i="9" s="1"/>
  <c r="AC30" i="9"/>
  <c r="AA9" i="4"/>
  <c r="P134" i="3"/>
  <c r="AV37" i="3"/>
  <c r="BC36" i="3"/>
  <c r="BC37" i="3" s="1"/>
  <c r="AF56" i="2"/>
  <c r="AB115" i="9"/>
  <c r="Z10" i="4"/>
  <c r="AW10" i="4" s="1"/>
  <c r="AC126" i="9"/>
  <c r="AA6" i="7"/>
  <c r="AC82" i="9"/>
  <c r="AC81" i="9"/>
  <c r="AA10" i="6" s="1"/>
  <c r="AA9" i="6"/>
  <c r="Y31" i="6"/>
  <c r="AV60" i="7"/>
  <c r="AE101" i="9"/>
  <c r="AZ101" i="9" s="1"/>
  <c r="BG101" i="9" s="1"/>
  <c r="AE102" i="9"/>
  <c r="AZ102" i="9" s="1"/>
  <c r="BG102" i="9" s="1"/>
  <c r="AE95" i="9"/>
  <c r="AZ95" i="9" s="1"/>
  <c r="BG95" i="9" s="1"/>
  <c r="AE96" i="9"/>
  <c r="AZ96" i="9" s="1"/>
  <c r="BG96" i="9" s="1"/>
  <c r="AE92" i="9"/>
  <c r="AZ92" i="9" s="1"/>
  <c r="BG92" i="9" s="1"/>
  <c r="AE97" i="9"/>
  <c r="AZ97" i="9" s="1"/>
  <c r="BG97" i="9" s="1"/>
  <c r="AE91" i="9"/>
  <c r="AZ91" i="9" s="1"/>
  <c r="BG91" i="9" s="1"/>
  <c r="AE89" i="9"/>
  <c r="AE72" i="9"/>
  <c r="AZ72" i="9" s="1"/>
  <c r="BG72" i="9" s="1"/>
  <c r="AE68" i="9"/>
  <c r="AZ68" i="9" s="1"/>
  <c r="BG68" i="9" s="1"/>
  <c r="AE64" i="9"/>
  <c r="AZ64" i="9" s="1"/>
  <c r="BG64" i="9" s="1"/>
  <c r="AE94" i="9"/>
  <c r="AZ94" i="9" s="1"/>
  <c r="BG94" i="9" s="1"/>
  <c r="AE77" i="9"/>
  <c r="AZ77" i="9" s="1"/>
  <c r="BG77" i="9" s="1"/>
  <c r="AE73" i="9"/>
  <c r="AZ73" i="9" s="1"/>
  <c r="BG73" i="9" s="1"/>
  <c r="AE69" i="9"/>
  <c r="AZ69" i="9" s="1"/>
  <c r="BG69" i="9" s="1"/>
  <c r="AE65" i="9"/>
  <c r="AZ65" i="9" s="1"/>
  <c r="BG65" i="9" s="1"/>
  <c r="AE100" i="9"/>
  <c r="AZ100" i="9" s="1"/>
  <c r="BG100" i="9" s="1"/>
  <c r="AE76" i="9"/>
  <c r="AZ76" i="9" s="1"/>
  <c r="BG76" i="9" s="1"/>
  <c r="AE71" i="9"/>
  <c r="AE62" i="9"/>
  <c r="AE48" i="9"/>
  <c r="AZ48" i="9" s="1"/>
  <c r="BG48" i="9" s="1"/>
  <c r="AE70" i="9"/>
  <c r="AZ70" i="9" s="1"/>
  <c r="BG70" i="9" s="1"/>
  <c r="AE63" i="9"/>
  <c r="AZ63" i="9" s="1"/>
  <c r="BG63" i="9" s="1"/>
  <c r="AE49" i="9"/>
  <c r="AZ49" i="9" s="1"/>
  <c r="BG49" i="9" s="1"/>
  <c r="AE99" i="9"/>
  <c r="AZ99" i="9" s="1"/>
  <c r="BG99" i="9" s="1"/>
  <c r="AE98" i="9"/>
  <c r="AZ98" i="9" s="1"/>
  <c r="BG98" i="9" s="1"/>
  <c r="AE66" i="9"/>
  <c r="AZ66" i="9" s="1"/>
  <c r="BG66" i="9" s="1"/>
  <c r="AE42" i="9"/>
  <c r="AZ42" i="9" s="1"/>
  <c r="BG42" i="9" s="1"/>
  <c r="AE38" i="9"/>
  <c r="AZ38" i="9" s="1"/>
  <c r="BG38" i="9" s="1"/>
  <c r="AE24" i="9"/>
  <c r="AZ24" i="9" s="1"/>
  <c r="BG24" i="9" s="1"/>
  <c r="AE20" i="9"/>
  <c r="AZ20" i="9" s="1"/>
  <c r="BG20" i="9" s="1"/>
  <c r="AE16" i="9"/>
  <c r="AZ16" i="9" s="1"/>
  <c r="BG16" i="9" s="1"/>
  <c r="AE12" i="9"/>
  <c r="AE75" i="9"/>
  <c r="AE50" i="9"/>
  <c r="AZ50" i="9" s="1"/>
  <c r="BG50" i="9" s="1"/>
  <c r="AE43" i="9"/>
  <c r="AZ43" i="9" s="1"/>
  <c r="BG43" i="9" s="1"/>
  <c r="AE39" i="9"/>
  <c r="AE25" i="9"/>
  <c r="AZ25" i="9" s="1"/>
  <c r="BG25" i="9" s="1"/>
  <c r="AE21" i="9"/>
  <c r="AZ21" i="9" s="1"/>
  <c r="BG21" i="9" s="1"/>
  <c r="AE17" i="9"/>
  <c r="AZ17" i="9" s="1"/>
  <c r="BG17" i="9" s="1"/>
  <c r="AE13" i="9"/>
  <c r="AZ13" i="9" s="1"/>
  <c r="BG13" i="9" s="1"/>
  <c r="AE40" i="9"/>
  <c r="AZ40" i="9" s="1"/>
  <c r="BG40" i="9" s="1"/>
  <c r="AE23" i="9"/>
  <c r="AZ23" i="9" s="1"/>
  <c r="BG23" i="9" s="1"/>
  <c r="AE15" i="9"/>
  <c r="AZ15" i="9" s="1"/>
  <c r="BG15" i="9" s="1"/>
  <c r="AE45" i="9"/>
  <c r="AZ45" i="9" s="1"/>
  <c r="BG45" i="9" s="1"/>
  <c r="AE37" i="9"/>
  <c r="AE22" i="9"/>
  <c r="AE14" i="9"/>
  <c r="AZ14" i="9" s="1"/>
  <c r="BG14" i="9" s="1"/>
  <c r="AE74" i="9"/>
  <c r="AZ74" i="9" s="1"/>
  <c r="BG74" i="9" s="1"/>
  <c r="AE47" i="9"/>
  <c r="AZ47" i="9" s="1"/>
  <c r="BG47" i="9" s="1"/>
  <c r="AE90" i="9"/>
  <c r="AZ90" i="9" s="1"/>
  <c r="BG90" i="9" s="1"/>
  <c r="AE46" i="9"/>
  <c r="AZ46" i="9" s="1"/>
  <c r="BG46" i="9" s="1"/>
  <c r="AE41" i="9"/>
  <c r="AE93" i="9"/>
  <c r="AZ93" i="9" s="1"/>
  <c r="BG93" i="9" s="1"/>
  <c r="AE67" i="9"/>
  <c r="AZ67" i="9" s="1"/>
  <c r="BG67" i="9" s="1"/>
  <c r="AE44" i="9"/>
  <c r="AZ44" i="9" s="1"/>
  <c r="BG44" i="9" s="1"/>
  <c r="AE19" i="9"/>
  <c r="AZ19" i="9" s="1"/>
  <c r="BG19" i="9" s="1"/>
  <c r="AE18" i="9"/>
  <c r="AZ18" i="9" s="1"/>
  <c r="BG18" i="9" s="1"/>
  <c r="AC79" i="3"/>
  <c r="AE49" i="5" s="1"/>
  <c r="AE52" i="5" s="1"/>
  <c r="AD33" i="3"/>
  <c r="AC36" i="3"/>
  <c r="Y51" i="6"/>
  <c r="AA16" i="2" s="1"/>
  <c r="AC14" i="3"/>
  <c r="AC17" i="3" s="1"/>
  <c r="AC11" i="3"/>
  <c r="AD28" i="9"/>
  <c r="AD27" i="9"/>
  <c r="AD104" i="9"/>
  <c r="AD105" i="9"/>
  <c r="AA113" i="9"/>
  <c r="AA118" i="9" s="1"/>
  <c r="AA86" i="2"/>
  <c r="AB116" i="9"/>
  <c r="AD4" i="7"/>
  <c r="AF8" i="9"/>
  <c r="AD4" i="6"/>
  <c r="AD4" i="4"/>
  <c r="AD4" i="5"/>
  <c r="AG4" i="2"/>
  <c r="AB4" i="3"/>
  <c r="BH4" i="2"/>
  <c r="AF3" i="2"/>
  <c r="V91" i="3"/>
  <c r="H93" i="3"/>
  <c r="Z12" i="6"/>
  <c r="AW9" i="6"/>
  <c r="AD79" i="9"/>
  <c r="AD80" i="9"/>
  <c r="AV35" i="3"/>
  <c r="AC55" i="9"/>
  <c r="AC54" i="9"/>
  <c r="AA10" i="5" s="1"/>
  <c r="AA9" i="5"/>
  <c r="AB17" i="3"/>
  <c r="AB127" i="9"/>
  <c r="AB74" i="3"/>
  <c r="AC73" i="3"/>
  <c r="Z31" i="7"/>
  <c r="Z32" i="7"/>
  <c r="AW32" i="7" s="1"/>
  <c r="Z25" i="7"/>
  <c r="Z40" i="7"/>
  <c r="Z43" i="7" s="1"/>
  <c r="AW6" i="7"/>
  <c r="AB31" i="9"/>
  <c r="AB32" i="9" s="1"/>
  <c r="AC106" i="9"/>
  <c r="AC107" i="9"/>
  <c r="AA9" i="7"/>
  <c r="AD48" i="2"/>
  <c r="AD67" i="2"/>
  <c r="AB56" i="9"/>
  <c r="AB57" i="9" s="1"/>
  <c r="Y54" i="5"/>
  <c r="AA15" i="2" s="1"/>
  <c r="Y32" i="4"/>
  <c r="Y52" i="4" s="1"/>
  <c r="X52" i="4"/>
  <c r="AB108" i="9"/>
  <c r="AB109" i="9" s="1"/>
  <c r="Y18" i="2"/>
  <c r="AX14" i="2"/>
  <c r="AB40" i="3"/>
  <c r="AB37" i="3"/>
  <c r="AY113" i="9"/>
  <c r="AY86" i="2"/>
  <c r="O92" i="3"/>
  <c r="AZ12" i="9"/>
  <c r="AV52" i="4"/>
  <c r="I135" i="3"/>
  <c r="AW22" i="4"/>
  <c r="AW9" i="5"/>
  <c r="AW10" i="7"/>
  <c r="AB83" i="9"/>
  <c r="AB84" i="9" s="1"/>
  <c r="AD53" i="9"/>
  <c r="AD52" i="9"/>
  <c r="W133" i="3"/>
  <c r="AV39" i="3"/>
  <c r="BC40" i="3"/>
  <c r="BC39" i="3" s="1"/>
  <c r="AY114" i="9"/>
  <c r="AY29" i="9"/>
  <c r="AY30" i="9"/>
  <c r="AY31" i="9"/>
  <c r="AY32" i="9" s="1"/>
  <c r="AC124" i="9"/>
  <c r="AA6" i="5"/>
  <c r="Y37" i="7"/>
  <c r="AD68" i="2"/>
  <c r="AE46" i="2"/>
  <c r="AC123" i="9"/>
  <c r="AA6" i="4"/>
  <c r="AY82" i="9"/>
  <c r="AY83" i="9" s="1"/>
  <c r="AY84" i="9" s="1"/>
  <c r="AY81" i="9"/>
  <c r="AE9" i="2"/>
  <c r="AZ9" i="2" s="1"/>
  <c r="BG9" i="2" s="1"/>
  <c r="AV74" i="3"/>
  <c r="BC74" i="3" s="1"/>
  <c r="Z28" i="6"/>
  <c r="AW28" i="6" s="1"/>
  <c r="Z34" i="6"/>
  <c r="AW6" i="6"/>
  <c r="Z27" i="6"/>
  <c r="AW10" i="6"/>
  <c r="Z13" i="4"/>
  <c r="AW9" i="4"/>
  <c r="AB117" i="9"/>
  <c r="AC125" i="9"/>
  <c r="AA6" i="6"/>
  <c r="I24" i="2"/>
  <c r="I21" i="2"/>
  <c r="AF57" i="2"/>
  <c r="AE45" i="2"/>
  <c r="Z12" i="7"/>
  <c r="AW9" i="7"/>
  <c r="W80" i="3" l="1"/>
  <c r="AA14" i="2"/>
  <c r="AA18" i="2" s="1"/>
  <c r="AW12" i="7"/>
  <c r="AC127" i="9"/>
  <c r="J135" i="3"/>
  <c r="P92" i="3"/>
  <c r="AF9" i="2"/>
  <c r="AB113" i="9"/>
  <c r="AB86" i="2"/>
  <c r="AD83" i="9"/>
  <c r="AD84" i="9" s="1"/>
  <c r="AD82" i="9"/>
  <c r="AD81" i="9"/>
  <c r="AB9" i="6"/>
  <c r="Z32" i="4"/>
  <c r="AW28" i="4"/>
  <c r="AB118" i="9"/>
  <c r="AB91" i="2"/>
  <c r="Z31" i="6"/>
  <c r="AW27" i="6"/>
  <c r="AE68" i="2"/>
  <c r="AZ68" i="2" s="1"/>
  <c r="BG68" i="2" s="1"/>
  <c r="AF46" i="2"/>
  <c r="AZ46" i="2"/>
  <c r="BG46" i="2" s="1"/>
  <c r="AD124" i="9"/>
  <c r="AB6" i="5"/>
  <c r="AW12" i="5"/>
  <c r="AZ27" i="9"/>
  <c r="AZ28" i="9"/>
  <c r="BG12" i="9"/>
  <c r="BG28" i="9" s="1"/>
  <c r="Y89" i="2"/>
  <c r="AX89" i="2" s="1"/>
  <c r="Y88" i="2"/>
  <c r="AX88" i="2" s="1"/>
  <c r="AX18" i="2"/>
  <c r="Y92" i="2"/>
  <c r="AA10" i="7"/>
  <c r="AD125" i="9"/>
  <c r="AB6" i="6"/>
  <c r="I93" i="3"/>
  <c r="BH8" i="9"/>
  <c r="BF4" i="6"/>
  <c r="BF4" i="7"/>
  <c r="BF4" i="5"/>
  <c r="BF4" i="4"/>
  <c r="BD4" i="3"/>
  <c r="AD126" i="9"/>
  <c r="AB6" i="7"/>
  <c r="AG56" i="2"/>
  <c r="Q134" i="3"/>
  <c r="AC115" i="9"/>
  <c r="AA10" i="4"/>
  <c r="Z38" i="4"/>
  <c r="AW35" i="4"/>
  <c r="F59" i="3"/>
  <c r="AO23" i="3"/>
  <c r="AO59" i="3" s="1"/>
  <c r="F61" i="3"/>
  <c r="F27" i="3"/>
  <c r="AE10" i="3"/>
  <c r="AF7" i="3"/>
  <c r="AD106" i="9"/>
  <c r="AB10" i="7" s="1"/>
  <c r="AD107" i="9"/>
  <c r="AD108" i="9"/>
  <c r="AD109" i="9" s="1"/>
  <c r="AB9" i="7"/>
  <c r="AD79" i="3"/>
  <c r="AF49" i="5" s="1"/>
  <c r="AF52" i="5" s="1"/>
  <c r="AE33" i="3"/>
  <c r="AD36" i="3"/>
  <c r="AE80" i="9"/>
  <c r="AE79" i="9"/>
  <c r="AZ62" i="9"/>
  <c r="AE104" i="9"/>
  <c r="AE105" i="9"/>
  <c r="AD14" i="3"/>
  <c r="AD11" i="3"/>
  <c r="AW33" i="3"/>
  <c r="AE48" i="2"/>
  <c r="AE67" i="2"/>
  <c r="AZ67" i="2" s="1"/>
  <c r="BG67" i="2" s="1"/>
  <c r="AZ45" i="2"/>
  <c r="I28" i="2"/>
  <c r="I25" i="2"/>
  <c r="AW13" i="4"/>
  <c r="AW10" i="3"/>
  <c r="AY116" i="9"/>
  <c r="AD54" i="9"/>
  <c r="AB10" i="5" s="1"/>
  <c r="AD56" i="9"/>
  <c r="AD57" i="9" s="1"/>
  <c r="AD55" i="9"/>
  <c r="AB9" i="5"/>
  <c r="AB12" i="5" s="1"/>
  <c r="AW25" i="4"/>
  <c r="AZ89" i="9"/>
  <c r="AW29" i="5"/>
  <c r="AB43" i="3"/>
  <c r="AA12" i="7"/>
  <c r="Z28" i="7"/>
  <c r="Z60" i="7" s="1"/>
  <c r="AB17" i="2" s="1"/>
  <c r="AY17" i="2" s="1"/>
  <c r="AW25" i="7"/>
  <c r="AC56" i="9"/>
  <c r="AC57" i="9" s="1"/>
  <c r="AW12" i="6"/>
  <c r="AD123" i="9"/>
  <c r="AD127" i="9" s="1"/>
  <c r="AB6" i="4"/>
  <c r="AE53" i="9"/>
  <c r="AE52" i="9"/>
  <c r="AZ37" i="9"/>
  <c r="AC83" i="9"/>
  <c r="AC84" i="9" s="1"/>
  <c r="AA13" i="4"/>
  <c r="F55" i="3"/>
  <c r="AO53" i="3"/>
  <c r="BC35" i="3"/>
  <c r="AW79" i="3"/>
  <c r="Z39" i="5"/>
  <c r="AW36" i="5"/>
  <c r="AA92" i="2"/>
  <c r="V80" i="3"/>
  <c r="Z14" i="2"/>
  <c r="Z37" i="7"/>
  <c r="AW31" i="7"/>
  <c r="AA12" i="6"/>
  <c r="AA31" i="7"/>
  <c r="AA40" i="7"/>
  <c r="AA32" i="7"/>
  <c r="AA25" i="7"/>
  <c r="AF45" i="2"/>
  <c r="AG57" i="2"/>
  <c r="AA34" i="6"/>
  <c r="AA27" i="6"/>
  <c r="AA28" i="6"/>
  <c r="Z52" i="4"/>
  <c r="Z37" i="6"/>
  <c r="AW34" i="6"/>
  <c r="AA35" i="4"/>
  <c r="AA28" i="4"/>
  <c r="AA29" i="4"/>
  <c r="AA22" i="4"/>
  <c r="AA36" i="5"/>
  <c r="AA29" i="5"/>
  <c r="AA21" i="5"/>
  <c r="AA30" i="5"/>
  <c r="AY115" i="9"/>
  <c r="AY117" i="9" s="1"/>
  <c r="AY118" i="9" s="1"/>
  <c r="X133" i="3"/>
  <c r="AT80" i="3"/>
  <c r="AC108" i="9"/>
  <c r="AC109" i="9" s="1"/>
  <c r="AD73" i="3"/>
  <c r="AC74" i="3"/>
  <c r="AG9" i="2" s="1"/>
  <c r="AW40" i="7"/>
  <c r="AA12" i="5"/>
  <c r="Z51" i="6"/>
  <c r="AB16" i="2" s="1"/>
  <c r="AY16" i="2" s="1"/>
  <c r="W91" i="3"/>
  <c r="AG8" i="9"/>
  <c r="AE4" i="7"/>
  <c r="AE4" i="6"/>
  <c r="AE4" i="4"/>
  <c r="AE4" i="5"/>
  <c r="AC4" i="3"/>
  <c r="AG3" i="2"/>
  <c r="AH4" i="2"/>
  <c r="AF102" i="9"/>
  <c r="AF99" i="9"/>
  <c r="AF101" i="9"/>
  <c r="AF96" i="9"/>
  <c r="AF92" i="9"/>
  <c r="AF100" i="9"/>
  <c r="AF97" i="9"/>
  <c r="AF93" i="9"/>
  <c r="AF89" i="9"/>
  <c r="AF94" i="9"/>
  <c r="AF77" i="9"/>
  <c r="AF73" i="9"/>
  <c r="AF69" i="9"/>
  <c r="AF65" i="9"/>
  <c r="AF90" i="9"/>
  <c r="AF74" i="9"/>
  <c r="AF70" i="9"/>
  <c r="AF66" i="9"/>
  <c r="AF68" i="9"/>
  <c r="AF63" i="9"/>
  <c r="AF49" i="9"/>
  <c r="AF95" i="9"/>
  <c r="AF75" i="9"/>
  <c r="AF67" i="9"/>
  <c r="AF50" i="9"/>
  <c r="AF46" i="9"/>
  <c r="AF71" i="9"/>
  <c r="AF48" i="9"/>
  <c r="AF43" i="9"/>
  <c r="AF39" i="9"/>
  <c r="AF25" i="9"/>
  <c r="AF21" i="9"/>
  <c r="AF17" i="9"/>
  <c r="AF13" i="9"/>
  <c r="AF64" i="9"/>
  <c r="AF47" i="9"/>
  <c r="AF44" i="9"/>
  <c r="AF40" i="9"/>
  <c r="AF22" i="9"/>
  <c r="AF18" i="9"/>
  <c r="AF14" i="9"/>
  <c r="AF45" i="9"/>
  <c r="AF37" i="9"/>
  <c r="AF20" i="9"/>
  <c r="AF12" i="9"/>
  <c r="AF42" i="9"/>
  <c r="AF19" i="9"/>
  <c r="AF91" i="9"/>
  <c r="AF76" i="9"/>
  <c r="AF62" i="9"/>
  <c r="AF41" i="9"/>
  <c r="AF16" i="9"/>
  <c r="AF98" i="9"/>
  <c r="AF15" i="9"/>
  <c r="AF72" i="9"/>
  <c r="AF24" i="9"/>
  <c r="AF23" i="9"/>
  <c r="AF38" i="9"/>
  <c r="AD114" i="9"/>
  <c r="AD29" i="9"/>
  <c r="AD31" i="9" s="1"/>
  <c r="AD32" i="9" s="1"/>
  <c r="AD30" i="9"/>
  <c r="AD116" i="9" s="1"/>
  <c r="AB9" i="4"/>
  <c r="AC40" i="3"/>
  <c r="AC43" i="3" s="1"/>
  <c r="AC37" i="3"/>
  <c r="AE27" i="9"/>
  <c r="AE28" i="9"/>
  <c r="AC116" i="9"/>
  <c r="AC117" i="9" s="1"/>
  <c r="AW9" i="3"/>
  <c r="AY49" i="5"/>
  <c r="AD52" i="5"/>
  <c r="AY52" i="5" s="1"/>
  <c r="Z26" i="5"/>
  <c r="Z54" i="5" s="1"/>
  <c r="AB15" i="2" s="1"/>
  <c r="AY15" i="2" s="1"/>
  <c r="AW21" i="5"/>
  <c r="AC91" i="2" l="1"/>
  <c r="AE123" i="9"/>
  <c r="AC6" i="4"/>
  <c r="AF79" i="9"/>
  <c r="AF80" i="9"/>
  <c r="AA39" i="5"/>
  <c r="AA38" i="4"/>
  <c r="AF67" i="2"/>
  <c r="AF48" i="2"/>
  <c r="AA37" i="7"/>
  <c r="AW37" i="7"/>
  <c r="AW39" i="5"/>
  <c r="AE124" i="9"/>
  <c r="AC6" i="5"/>
  <c r="AW33" i="5"/>
  <c r="AD17" i="3"/>
  <c r="AW14" i="3"/>
  <c r="AE125" i="9"/>
  <c r="AC6" i="6"/>
  <c r="F29" i="3"/>
  <c r="AO27" i="3"/>
  <c r="AW38" i="4"/>
  <c r="AB34" i="6"/>
  <c r="AB37" i="6" s="1"/>
  <c r="AB27" i="6"/>
  <c r="AB31" i="6" s="1"/>
  <c r="AB28" i="6"/>
  <c r="BG29" i="9"/>
  <c r="BG31" i="9" s="1"/>
  <c r="BG32" i="9" s="1"/>
  <c r="BG30" i="9"/>
  <c r="AF68" i="2"/>
  <c r="AG46" i="2"/>
  <c r="AY91" i="2"/>
  <c r="AF27" i="9"/>
  <c r="AF28" i="9"/>
  <c r="AF104" i="9"/>
  <c r="AF105" i="9"/>
  <c r="AG99" i="9"/>
  <c r="AG100" i="9"/>
  <c r="AG97" i="9"/>
  <c r="AG93" i="9"/>
  <c r="AG98" i="9"/>
  <c r="AG94" i="9"/>
  <c r="AG90" i="9"/>
  <c r="AG76" i="9"/>
  <c r="AG102" i="9"/>
  <c r="AG74" i="9"/>
  <c r="AG70" i="9"/>
  <c r="AG66" i="9"/>
  <c r="AG101" i="9"/>
  <c r="AG96" i="9"/>
  <c r="AG75" i="9"/>
  <c r="AG71" i="9"/>
  <c r="AG67" i="9"/>
  <c r="AG95" i="9"/>
  <c r="AG77" i="9"/>
  <c r="AG73" i="9"/>
  <c r="AG65" i="9"/>
  <c r="AG50" i="9"/>
  <c r="AG46" i="9"/>
  <c r="AG89" i="9"/>
  <c r="AG72" i="9"/>
  <c r="AG64" i="9"/>
  <c r="AG47" i="9"/>
  <c r="AG63" i="9"/>
  <c r="AG44" i="9"/>
  <c r="AG40" i="9"/>
  <c r="AG22" i="9"/>
  <c r="AG18" i="9"/>
  <c r="AG14" i="9"/>
  <c r="AG91" i="9"/>
  <c r="AG69" i="9"/>
  <c r="AG62" i="9"/>
  <c r="AG45" i="9"/>
  <c r="AG41" i="9"/>
  <c r="AG37" i="9"/>
  <c r="AG23" i="9"/>
  <c r="AG19" i="9"/>
  <c r="AG15" i="9"/>
  <c r="AG68" i="9"/>
  <c r="AG49" i="9"/>
  <c r="AG42" i="9"/>
  <c r="AG25" i="9"/>
  <c r="AG17" i="9"/>
  <c r="AG48" i="9"/>
  <c r="AG39" i="9"/>
  <c r="AG24" i="9"/>
  <c r="AG16" i="9"/>
  <c r="AG92" i="9"/>
  <c r="AG21" i="9"/>
  <c r="AG20" i="9"/>
  <c r="AG38" i="9"/>
  <c r="AG13" i="9"/>
  <c r="AG43" i="9"/>
  <c r="AG12" i="9"/>
  <c r="AE73" i="3"/>
  <c r="AD74" i="3"/>
  <c r="AH9" i="2" s="1"/>
  <c r="AA25" i="4"/>
  <c r="AA52" i="4" s="1"/>
  <c r="AW37" i="6"/>
  <c r="AA31" i="6"/>
  <c r="AA28" i="7"/>
  <c r="AA60" i="7" s="1"/>
  <c r="AC17" i="2" s="1"/>
  <c r="G44" i="3"/>
  <c r="AO55" i="3"/>
  <c r="AE54" i="9"/>
  <c r="AE56" i="9" s="1"/>
  <c r="AE57" i="9" s="1"/>
  <c r="AE55" i="9"/>
  <c r="AC9" i="5"/>
  <c r="AW28" i="7"/>
  <c r="AZ104" i="9"/>
  <c r="AZ105" i="9"/>
  <c r="BG89" i="9"/>
  <c r="BG105" i="9" s="1"/>
  <c r="AW11" i="3"/>
  <c r="AE107" i="9"/>
  <c r="AE108" i="9"/>
  <c r="AE109" i="9" s="1"/>
  <c r="AE106" i="9"/>
  <c r="AC9" i="7"/>
  <c r="AE81" i="9"/>
  <c r="AC10" i="6" s="1"/>
  <c r="AE82" i="9"/>
  <c r="AC9" i="6"/>
  <c r="AB12" i="7"/>
  <c r="AF10" i="3"/>
  <c r="AG7" i="3"/>
  <c r="F67" i="3"/>
  <c r="AO61" i="3"/>
  <c r="R134" i="3"/>
  <c r="AX92" i="2"/>
  <c r="AZ30" i="9"/>
  <c r="AZ29" i="9"/>
  <c r="AZ31" i="9" s="1"/>
  <c r="AZ32" i="9" s="1"/>
  <c r="AB29" i="5"/>
  <c r="AB33" i="5" s="1"/>
  <c r="AB21" i="5"/>
  <c r="AB26" i="5" s="1"/>
  <c r="AB54" i="5" s="1"/>
  <c r="AD15" i="2" s="1"/>
  <c r="AB30" i="5"/>
  <c r="AB36" i="5"/>
  <c r="AB39" i="5" s="1"/>
  <c r="K135" i="3"/>
  <c r="AD115" i="9"/>
  <c r="AB10" i="4"/>
  <c r="AH8" i="9"/>
  <c r="AF4" i="6"/>
  <c r="AF4" i="5"/>
  <c r="AF4" i="4"/>
  <c r="AF4" i="7"/>
  <c r="AH3" i="2"/>
  <c r="AI4" i="2"/>
  <c r="AD4" i="3"/>
  <c r="X91" i="3"/>
  <c r="AA26" i="5"/>
  <c r="AA54" i="5" s="1"/>
  <c r="AC15" i="2" s="1"/>
  <c r="AA37" i="6"/>
  <c r="AA51" i="6" s="1"/>
  <c r="AC16" i="2" s="1"/>
  <c r="Z18" i="2"/>
  <c r="AB28" i="4"/>
  <c r="AB29" i="4"/>
  <c r="AB22" i="4"/>
  <c r="AB25" i="4" s="1"/>
  <c r="AB35" i="4"/>
  <c r="AB38" i="4" s="1"/>
  <c r="I30" i="2"/>
  <c r="I31" i="2" s="1"/>
  <c r="AW35" i="3"/>
  <c r="AE126" i="9"/>
  <c r="AC6" i="7"/>
  <c r="AD40" i="3"/>
  <c r="AD43" i="3" s="1"/>
  <c r="AW43" i="3" s="1"/>
  <c r="AD37" i="3"/>
  <c r="AW36" i="3"/>
  <c r="AH56" i="2"/>
  <c r="AB40" i="7"/>
  <c r="AB43" i="7" s="1"/>
  <c r="AB32" i="7"/>
  <c r="AB25" i="7"/>
  <c r="AB28" i="7" s="1"/>
  <c r="AB31" i="7"/>
  <c r="AB37" i="7" s="1"/>
  <c r="AZ123" i="9"/>
  <c r="BG27" i="9"/>
  <c r="BG123" i="9" s="1"/>
  <c r="AW31" i="6"/>
  <c r="AB10" i="6"/>
  <c r="AX10" i="6" s="1"/>
  <c r="BE10" i="6" s="1"/>
  <c r="AC113" i="9"/>
  <c r="AC118" i="9" s="1"/>
  <c r="AC86" i="2"/>
  <c r="AW73" i="3"/>
  <c r="AW26" i="5"/>
  <c r="AE114" i="9"/>
  <c r="AE30" i="9"/>
  <c r="AE116" i="9" s="1"/>
  <c r="AE29" i="9"/>
  <c r="AC9" i="4"/>
  <c r="AX9" i="4" s="1"/>
  <c r="AD117" i="9"/>
  <c r="AF52" i="9"/>
  <c r="AF53" i="9"/>
  <c r="AW43" i="7"/>
  <c r="Y133" i="3"/>
  <c r="AA33" i="5"/>
  <c r="AA32" i="4"/>
  <c r="X80" i="3"/>
  <c r="AB14" i="2"/>
  <c r="AB18" i="2" s="1"/>
  <c r="AG45" i="2"/>
  <c r="AH57" i="2"/>
  <c r="AA43" i="7"/>
  <c r="AZ53" i="9"/>
  <c r="AZ114" i="9" s="1"/>
  <c r="AZ52" i="9"/>
  <c r="BG37" i="9"/>
  <c r="BG53" i="9" s="1"/>
  <c r="AD113" i="9"/>
  <c r="AD86" i="2"/>
  <c r="AW52" i="4"/>
  <c r="AZ48" i="2"/>
  <c r="BG45" i="2"/>
  <c r="BG48" i="2" s="1"/>
  <c r="AZ80" i="9"/>
  <c r="AZ79" i="9"/>
  <c r="BG62" i="9"/>
  <c r="BG80" i="9" s="1"/>
  <c r="AE79" i="3"/>
  <c r="AE36" i="3"/>
  <c r="AF33" i="3"/>
  <c r="AE14" i="3"/>
  <c r="AE11" i="3"/>
  <c r="J93" i="3"/>
  <c r="AW32" i="4"/>
  <c r="BA9" i="2"/>
  <c r="Q92" i="3"/>
  <c r="AA88" i="2"/>
  <c r="AA89" i="2"/>
  <c r="I62" i="2" l="1"/>
  <c r="I32" i="2"/>
  <c r="BE9" i="4"/>
  <c r="AC14" i="2"/>
  <c r="Y80" i="3"/>
  <c r="AZ125" i="9"/>
  <c r="BG79" i="9"/>
  <c r="BG125" i="9" s="1"/>
  <c r="AG67" i="2"/>
  <c r="AG48" i="2"/>
  <c r="AB13" i="4"/>
  <c r="AC32" i="7"/>
  <c r="AX32" i="7" s="1"/>
  <c r="BE32" i="7" s="1"/>
  <c r="AC31" i="7"/>
  <c r="AC37" i="7" s="1"/>
  <c r="AC40" i="7"/>
  <c r="AC25" i="7"/>
  <c r="AC28" i="7" s="1"/>
  <c r="AX6" i="7"/>
  <c r="BE6" i="7" s="1"/>
  <c r="F69" i="3"/>
  <c r="AO67" i="3"/>
  <c r="AC12" i="6"/>
  <c r="AX9" i="6"/>
  <c r="AX9" i="7"/>
  <c r="AZ107" i="9"/>
  <c r="AZ106" i="9"/>
  <c r="AZ108" i="9" s="1"/>
  <c r="AZ109" i="9" s="1"/>
  <c r="AX9" i="5"/>
  <c r="AG52" i="9"/>
  <c r="AG53" i="9"/>
  <c r="AG68" i="2"/>
  <c r="AH46" i="2"/>
  <c r="R92" i="3"/>
  <c r="AE17" i="3"/>
  <c r="AE40" i="3"/>
  <c r="AE37" i="3"/>
  <c r="AZ82" i="9"/>
  <c r="AZ81" i="9"/>
  <c r="AZ83" i="9" s="1"/>
  <c r="AZ84" i="9" s="1"/>
  <c r="BG55" i="9"/>
  <c r="BG54" i="9"/>
  <c r="BG56" i="9" s="1"/>
  <c r="BG57" i="9" s="1"/>
  <c r="AB88" i="2"/>
  <c r="AB89" i="2"/>
  <c r="AW37" i="3"/>
  <c r="AY14" i="2"/>
  <c r="AI8" i="9"/>
  <c r="AG4" i="7"/>
  <c r="AG4" i="6"/>
  <c r="AG4" i="4"/>
  <c r="AI3" i="2"/>
  <c r="AG4" i="5"/>
  <c r="AJ4" i="2"/>
  <c r="AE4" i="3"/>
  <c r="L135" i="3"/>
  <c r="AH7" i="3"/>
  <c r="AG10" i="3"/>
  <c r="AX7" i="3"/>
  <c r="AC10" i="7"/>
  <c r="AX10" i="7" s="1"/>
  <c r="BE10" i="7" s="1"/>
  <c r="AZ126" i="9"/>
  <c r="BG104" i="9"/>
  <c r="BG126" i="9" s="1"/>
  <c r="G45" i="3"/>
  <c r="AG28" i="9"/>
  <c r="AG27" i="9"/>
  <c r="AF114" i="9"/>
  <c r="AF30" i="9"/>
  <c r="AF29" i="9"/>
  <c r="AD9" i="4"/>
  <c r="AW74" i="3"/>
  <c r="AW13" i="3"/>
  <c r="AF81" i="9"/>
  <c r="AF83" i="9"/>
  <c r="AF84" i="9" s="1"/>
  <c r="AF82" i="9"/>
  <c r="AD9" i="6"/>
  <c r="AC29" i="4"/>
  <c r="AX29" i="4" s="1"/>
  <c r="BE29" i="4" s="1"/>
  <c r="AC22" i="4"/>
  <c r="AC25" i="4" s="1"/>
  <c r="AC35" i="4"/>
  <c r="AC38" i="4" s="1"/>
  <c r="AC28" i="4"/>
  <c r="AX6" i="4"/>
  <c r="BE6" i="4" s="1"/>
  <c r="AG49" i="5"/>
  <c r="AZ124" i="9"/>
  <c r="BG52" i="9"/>
  <c r="BG124" i="9" s="1"/>
  <c r="AF55" i="9"/>
  <c r="AF56" i="9"/>
  <c r="AF57" i="9" s="1"/>
  <c r="AF54" i="9"/>
  <c r="AD10" i="5" s="1"/>
  <c r="AD9" i="5"/>
  <c r="AE115" i="9"/>
  <c r="AE117" i="9" s="1"/>
  <c r="AC10" i="4"/>
  <c r="AC13" i="4" s="1"/>
  <c r="BG127" i="9"/>
  <c r="BG113" i="9" s="1"/>
  <c r="AI56" i="2"/>
  <c r="AY18" i="2"/>
  <c r="Z89" i="2"/>
  <c r="AY89" i="2" s="1"/>
  <c r="Z88" i="2"/>
  <c r="AY88" i="2" s="1"/>
  <c r="Z92" i="2"/>
  <c r="Y91" i="3"/>
  <c r="AB12" i="6"/>
  <c r="AB51" i="6" s="1"/>
  <c r="AD16" i="2" s="1"/>
  <c r="S134" i="3"/>
  <c r="AF14" i="3"/>
  <c r="AF17" i="3" s="1"/>
  <c r="AF11" i="3"/>
  <c r="AX25" i="7"/>
  <c r="AF108" i="9"/>
  <c r="AF109" i="9" s="1"/>
  <c r="AF106" i="9"/>
  <c r="AD10" i="7" s="1"/>
  <c r="AF107" i="9"/>
  <c r="AD9" i="7"/>
  <c r="AF123" i="9"/>
  <c r="AD6" i="4"/>
  <c r="AY92" i="2"/>
  <c r="G18" i="3"/>
  <c r="AO29" i="3"/>
  <c r="AW17" i="3"/>
  <c r="AF125" i="9"/>
  <c r="AD6" i="6"/>
  <c r="AE127" i="9"/>
  <c r="K93" i="3"/>
  <c r="AF36" i="3"/>
  <c r="AF79" i="3"/>
  <c r="AH49" i="5" s="1"/>
  <c r="AH52" i="5" s="1"/>
  <c r="AG33" i="3"/>
  <c r="BG82" i="9"/>
  <c r="BG83" i="9" s="1"/>
  <c r="BG84" i="9" s="1"/>
  <c r="BG81" i="9"/>
  <c r="BG115" i="9" s="1"/>
  <c r="AZ54" i="9"/>
  <c r="AZ56" i="9" s="1"/>
  <c r="AZ57" i="9" s="1"/>
  <c r="AZ55" i="9"/>
  <c r="AZ116" i="9" s="1"/>
  <c r="AI57" i="2"/>
  <c r="AH45" i="2"/>
  <c r="Z133" i="3"/>
  <c r="AF124" i="9"/>
  <c r="AD6" i="5"/>
  <c r="AD118" i="9"/>
  <c r="AD91" i="2"/>
  <c r="AE31" i="9"/>
  <c r="AE32" i="9" s="1"/>
  <c r="AZ127" i="9"/>
  <c r="AW40" i="3"/>
  <c r="AB32" i="4"/>
  <c r="AH100" i="9"/>
  <c r="BA100" i="9" s="1"/>
  <c r="AH101" i="9"/>
  <c r="BA101" i="9" s="1"/>
  <c r="AH98" i="9"/>
  <c r="BA98" i="9" s="1"/>
  <c r="AH94" i="9"/>
  <c r="BA94" i="9" s="1"/>
  <c r="AH102" i="9"/>
  <c r="BA102" i="9" s="1"/>
  <c r="AH95" i="9"/>
  <c r="BA95" i="9" s="1"/>
  <c r="AH91" i="9"/>
  <c r="BA91" i="9" s="1"/>
  <c r="AH77" i="9"/>
  <c r="BA77" i="9" s="1"/>
  <c r="AH96" i="9"/>
  <c r="BA96" i="9" s="1"/>
  <c r="AH90" i="9"/>
  <c r="BA90" i="9" s="1"/>
  <c r="AH75" i="9"/>
  <c r="BA75" i="9" s="1"/>
  <c r="AH71" i="9"/>
  <c r="BA71" i="9" s="1"/>
  <c r="AH67" i="9"/>
  <c r="BA67" i="9" s="1"/>
  <c r="AH93" i="9"/>
  <c r="BA93" i="9" s="1"/>
  <c r="AH76" i="9"/>
  <c r="BA76" i="9" s="1"/>
  <c r="AH72" i="9"/>
  <c r="BA72" i="9" s="1"/>
  <c r="AH68" i="9"/>
  <c r="BA68" i="9" s="1"/>
  <c r="AH64" i="9"/>
  <c r="BA64" i="9" s="1"/>
  <c r="AH89" i="9"/>
  <c r="AH70" i="9"/>
  <c r="BA70" i="9" s="1"/>
  <c r="AH47" i="9"/>
  <c r="BA47" i="9" s="1"/>
  <c r="AH69" i="9"/>
  <c r="BA69" i="9" s="1"/>
  <c r="AH62" i="9"/>
  <c r="AH48" i="9"/>
  <c r="BA48" i="9" s="1"/>
  <c r="AH65" i="9"/>
  <c r="BA65" i="9" s="1"/>
  <c r="AH50" i="9"/>
  <c r="BA50" i="9" s="1"/>
  <c r="AH45" i="9"/>
  <c r="BA45" i="9" s="1"/>
  <c r="AH41" i="9"/>
  <c r="BA41" i="9" s="1"/>
  <c r="AH37" i="9"/>
  <c r="AH23" i="9"/>
  <c r="BA23" i="9" s="1"/>
  <c r="AH19" i="9"/>
  <c r="BA19" i="9" s="1"/>
  <c r="AH15" i="9"/>
  <c r="BA15" i="9" s="1"/>
  <c r="AH92" i="9"/>
  <c r="BA92" i="9" s="1"/>
  <c r="AH74" i="9"/>
  <c r="BA74" i="9" s="1"/>
  <c r="AH49" i="9"/>
  <c r="BA49" i="9" s="1"/>
  <c r="AH42" i="9"/>
  <c r="BA42" i="9" s="1"/>
  <c r="AH38" i="9"/>
  <c r="BA38" i="9" s="1"/>
  <c r="AH24" i="9"/>
  <c r="BA24" i="9" s="1"/>
  <c r="AH20" i="9"/>
  <c r="BA20" i="9" s="1"/>
  <c r="AH16" i="9"/>
  <c r="BA16" i="9" s="1"/>
  <c r="AH12" i="9"/>
  <c r="AH73" i="9"/>
  <c r="BA73" i="9" s="1"/>
  <c r="AH39" i="9"/>
  <c r="BA39" i="9" s="1"/>
  <c r="AH22" i="9"/>
  <c r="BA22" i="9" s="1"/>
  <c r="AH14" i="9"/>
  <c r="BA14" i="9" s="1"/>
  <c r="AH99" i="9"/>
  <c r="BA99" i="9" s="1"/>
  <c r="AH66" i="9"/>
  <c r="BA66" i="9" s="1"/>
  <c r="AH63" i="9"/>
  <c r="BA63" i="9" s="1"/>
  <c r="AH44" i="9"/>
  <c r="BA44" i="9" s="1"/>
  <c r="AH21" i="9"/>
  <c r="BA21" i="9" s="1"/>
  <c r="AH13" i="9"/>
  <c r="BA13" i="9" s="1"/>
  <c r="AH97" i="9"/>
  <c r="BA97" i="9" s="1"/>
  <c r="AH46" i="9"/>
  <c r="BA46" i="9" s="1"/>
  <c r="AH40" i="9"/>
  <c r="BA40" i="9" s="1"/>
  <c r="AH25" i="9"/>
  <c r="BA25" i="9" s="1"/>
  <c r="AH43" i="9"/>
  <c r="BA43" i="9" s="1"/>
  <c r="AH18" i="9"/>
  <c r="BA18" i="9" s="1"/>
  <c r="AH17" i="9"/>
  <c r="BA17" i="9" s="1"/>
  <c r="AW60" i="7"/>
  <c r="AZ115" i="9"/>
  <c r="AZ117" i="9" s="1"/>
  <c r="AB60" i="7"/>
  <c r="AD17" i="2" s="1"/>
  <c r="AE83" i="9"/>
  <c r="AE84" i="9" s="1"/>
  <c r="BG106" i="9"/>
  <c r="BG107" i="9"/>
  <c r="BG108" i="9" s="1"/>
  <c r="BG109" i="9" s="1"/>
  <c r="AW51" i="6"/>
  <c r="AC10" i="5"/>
  <c r="AX10" i="5" s="1"/>
  <c r="BE10" i="5" s="1"/>
  <c r="AE74" i="3"/>
  <c r="AF73" i="3"/>
  <c r="AG79" i="9"/>
  <c r="AG80" i="9"/>
  <c r="AG105" i="9"/>
  <c r="AG104" i="9"/>
  <c r="AF126" i="9"/>
  <c r="AD6" i="7"/>
  <c r="AB92" i="2"/>
  <c r="AW54" i="5"/>
  <c r="AU80" i="3" s="1"/>
  <c r="BG114" i="9"/>
  <c r="AC27" i="6"/>
  <c r="AC28" i="6"/>
  <c r="AX28" i="6" s="1"/>
  <c r="BE28" i="6" s="1"/>
  <c r="AX6" i="6"/>
  <c r="BE6" i="6" s="1"/>
  <c r="AC34" i="6"/>
  <c r="AC30" i="5"/>
  <c r="AX30" i="5" s="1"/>
  <c r="BE30" i="5" s="1"/>
  <c r="AX6" i="5"/>
  <c r="BE6" i="5" s="1"/>
  <c r="AC36" i="5"/>
  <c r="AC39" i="5" s="1"/>
  <c r="AC29" i="5"/>
  <c r="AC21" i="5"/>
  <c r="AX31" i="7"/>
  <c r="AE91" i="2" l="1"/>
  <c r="AC52" i="4"/>
  <c r="AC26" i="5"/>
  <c r="AX21" i="5"/>
  <c r="AC31" i="6"/>
  <c r="AX27" i="6"/>
  <c r="AG106" i="9"/>
  <c r="AG107" i="9"/>
  <c r="AG108" i="9" s="1"/>
  <c r="AG109" i="9" s="1"/>
  <c r="AE9" i="7"/>
  <c r="AH79" i="9"/>
  <c r="AH80" i="9"/>
  <c r="AH105" i="9"/>
  <c r="AH104" i="9"/>
  <c r="AW39" i="3"/>
  <c r="AJ57" i="2"/>
  <c r="AF127" i="9"/>
  <c r="BG116" i="9"/>
  <c r="AF115" i="9"/>
  <c r="AD10" i="4"/>
  <c r="AG123" i="9"/>
  <c r="AE6" i="4"/>
  <c r="AE43" i="3"/>
  <c r="S92" i="3"/>
  <c r="AH68" i="2"/>
  <c r="BA68" i="2" s="1"/>
  <c r="BA46" i="2"/>
  <c r="AI46" i="2"/>
  <c r="AX22" i="4"/>
  <c r="AC12" i="7"/>
  <c r="F71" i="3"/>
  <c r="AO69" i="3"/>
  <c r="AC18" i="2"/>
  <c r="AC33" i="5"/>
  <c r="AX29" i="5"/>
  <c r="AC37" i="6"/>
  <c r="AX34" i="6"/>
  <c r="BG117" i="9"/>
  <c r="BG118" i="9" s="1"/>
  <c r="AD31" i="7"/>
  <c r="AD40" i="7"/>
  <c r="AD25" i="7"/>
  <c r="AD32" i="7"/>
  <c r="AG82" i="9"/>
  <c r="AG83" i="9" s="1"/>
  <c r="AG84" i="9" s="1"/>
  <c r="AG81" i="9"/>
  <c r="AE9" i="6"/>
  <c r="AI9" i="2"/>
  <c r="AA133" i="3"/>
  <c r="AG79" i="3"/>
  <c r="AI49" i="5" s="1"/>
  <c r="AI52" i="5" s="1"/>
  <c r="AH33" i="3"/>
  <c r="AG36" i="3"/>
  <c r="L93" i="3"/>
  <c r="AX36" i="5"/>
  <c r="AD12" i="7"/>
  <c r="AX28" i="7"/>
  <c r="BE28" i="7" s="1"/>
  <c r="BE25" i="7"/>
  <c r="T134" i="3"/>
  <c r="AX79" i="3"/>
  <c r="AF116" i="9"/>
  <c r="AG114" i="9"/>
  <c r="AG29" i="9"/>
  <c r="AG30" i="9"/>
  <c r="AG31" i="9"/>
  <c r="AG32" i="9" s="1"/>
  <c r="AE9" i="4"/>
  <c r="AG14" i="3"/>
  <c r="AG17" i="3" s="1"/>
  <c r="AG11" i="3"/>
  <c r="AX10" i="3"/>
  <c r="M135" i="3"/>
  <c r="AI101" i="9"/>
  <c r="AI102" i="9"/>
  <c r="AI100" i="9"/>
  <c r="AI95" i="9"/>
  <c r="AI99" i="9"/>
  <c r="AI96" i="9"/>
  <c r="AI92" i="9"/>
  <c r="AI93" i="9"/>
  <c r="AI76" i="9"/>
  <c r="AI72" i="9"/>
  <c r="AI68" i="9"/>
  <c r="AI64" i="9"/>
  <c r="AI98" i="9"/>
  <c r="AI91" i="9"/>
  <c r="AI89" i="9"/>
  <c r="AI73" i="9"/>
  <c r="AI69" i="9"/>
  <c r="AI65" i="9"/>
  <c r="AI75" i="9"/>
  <c r="AI67" i="9"/>
  <c r="AI62" i="9"/>
  <c r="AI48" i="9"/>
  <c r="AI94" i="9"/>
  <c r="AI90" i="9"/>
  <c r="AI74" i="9"/>
  <c r="AI66" i="9"/>
  <c r="AI63" i="9"/>
  <c r="AI49" i="9"/>
  <c r="AI77" i="9"/>
  <c r="AI70" i="9"/>
  <c r="AI47" i="9"/>
  <c r="AI42" i="9"/>
  <c r="AI38" i="9"/>
  <c r="AI24" i="9"/>
  <c r="AI20" i="9"/>
  <c r="AI16" i="9"/>
  <c r="AI12" i="9"/>
  <c r="AI97" i="9"/>
  <c r="AI46" i="9"/>
  <c r="AI43" i="9"/>
  <c r="AI39" i="9"/>
  <c r="AI25" i="9"/>
  <c r="AI21" i="9"/>
  <c r="AI17" i="9"/>
  <c r="AI13" i="9"/>
  <c r="AI44" i="9"/>
  <c r="AI19" i="9"/>
  <c r="AI71" i="9"/>
  <c r="AI41" i="9"/>
  <c r="AI18" i="9"/>
  <c r="AI50" i="9"/>
  <c r="AI40" i="9"/>
  <c r="AI15" i="9"/>
  <c r="AI45" i="9"/>
  <c r="AI14" i="9"/>
  <c r="AI23" i="9"/>
  <c r="AI22" i="9"/>
  <c r="AI37" i="9"/>
  <c r="AX17" i="3"/>
  <c r="AX35" i="4"/>
  <c r="AX12" i="6"/>
  <c r="BE9" i="6"/>
  <c r="BA89" i="9"/>
  <c r="AX10" i="4"/>
  <c r="I70" i="2"/>
  <c r="I50" i="2"/>
  <c r="AG125" i="9"/>
  <c r="AE6" i="6"/>
  <c r="AH27" i="9"/>
  <c r="AH28" i="9"/>
  <c r="AH53" i="9"/>
  <c r="AH52" i="9"/>
  <c r="BA37" i="9"/>
  <c r="AZ113" i="9"/>
  <c r="AZ118" i="9" s="1"/>
  <c r="AZ86" i="2"/>
  <c r="AE113" i="9"/>
  <c r="AE118" i="9" s="1"/>
  <c r="AE86" i="2"/>
  <c r="AO28" i="3"/>
  <c r="AO30" i="3" s="1"/>
  <c r="AJ56" i="2"/>
  <c r="AG52" i="5"/>
  <c r="AZ52" i="5" s="1"/>
  <c r="AZ49" i="5"/>
  <c r="AD10" i="6"/>
  <c r="AF31" i="9"/>
  <c r="AF32" i="9" s="1"/>
  <c r="G48" i="3"/>
  <c r="AI7" i="3"/>
  <c r="AH10" i="3"/>
  <c r="AX14" i="3"/>
  <c r="AG55" i="9"/>
  <c r="AG56" i="9" s="1"/>
  <c r="AG57" i="9" s="1"/>
  <c r="AG54" i="9"/>
  <c r="AE9" i="5"/>
  <c r="AX12" i="5"/>
  <c r="BE9" i="5"/>
  <c r="AC51" i="6"/>
  <c r="AE16" i="2" s="1"/>
  <c r="AZ16" i="2" s="1"/>
  <c r="BG16" i="2" s="1"/>
  <c r="AX33" i="3"/>
  <c r="BA62" i="9"/>
  <c r="BA12" i="9"/>
  <c r="AX37" i="7"/>
  <c r="BE37" i="7" s="1"/>
  <c r="BE31" i="7"/>
  <c r="AG126" i="9"/>
  <c r="AE6" i="7"/>
  <c r="AF74" i="3"/>
  <c r="AJ9" i="2" s="1"/>
  <c r="AG73" i="3"/>
  <c r="AD36" i="5"/>
  <c r="AD29" i="5"/>
  <c r="AD21" i="5"/>
  <c r="AD30" i="5"/>
  <c r="AH67" i="2"/>
  <c r="BA67" i="2" s="1"/>
  <c r="AH48" i="2"/>
  <c r="BA45" i="2"/>
  <c r="BA48" i="2" s="1"/>
  <c r="AF37" i="3"/>
  <c r="AF40" i="3"/>
  <c r="AF43" i="3" s="1"/>
  <c r="AD28" i="6"/>
  <c r="AD34" i="6"/>
  <c r="AD27" i="6"/>
  <c r="G19" i="3"/>
  <c r="AD22" i="4"/>
  <c r="AD35" i="4"/>
  <c r="AD28" i="4"/>
  <c r="AD29" i="4"/>
  <c r="Z91" i="3"/>
  <c r="AD12" i="5"/>
  <c r="AC32" i="4"/>
  <c r="AX28" i="4"/>
  <c r="AD12" i="6"/>
  <c r="AF117" i="9"/>
  <c r="AH4" i="7"/>
  <c r="AJ8" i="9"/>
  <c r="AH4" i="4"/>
  <c r="AH4" i="5"/>
  <c r="AH4" i="6"/>
  <c r="AK4" i="2"/>
  <c r="AF4" i="3"/>
  <c r="AJ3" i="2"/>
  <c r="AX36" i="3"/>
  <c r="AG124" i="9"/>
  <c r="AE6" i="5"/>
  <c r="AC12" i="5"/>
  <c r="AC54" i="5" s="1"/>
  <c r="AE15" i="2" s="1"/>
  <c r="AZ15" i="2" s="1"/>
  <c r="BG15" i="2" s="1"/>
  <c r="AX12" i="7"/>
  <c r="BE9" i="7"/>
  <c r="AC43" i="7"/>
  <c r="AX40" i="7"/>
  <c r="AB52" i="4"/>
  <c r="BE12" i="7" l="1"/>
  <c r="BE60" i="7" s="1"/>
  <c r="AA91" i="3"/>
  <c r="BA27" i="9"/>
  <c r="BA123" i="9" s="1"/>
  <c r="BA127" i="9" s="1"/>
  <c r="BA28" i="9"/>
  <c r="G136" i="3"/>
  <c r="AB133" i="3"/>
  <c r="AD37" i="7"/>
  <c r="AH125" i="9"/>
  <c r="AF6" i="6"/>
  <c r="AA80" i="3"/>
  <c r="AE14" i="2"/>
  <c r="AF91" i="2"/>
  <c r="AD38" i="4"/>
  <c r="AD31" i="6"/>
  <c r="BA80" i="9"/>
  <c r="BA79" i="9"/>
  <c r="BA125" i="9" s="1"/>
  <c r="BE12" i="5"/>
  <c r="AI10" i="3"/>
  <c r="AJ7" i="3"/>
  <c r="BG86" i="2"/>
  <c r="AH54" i="9"/>
  <c r="AF10" i="5" s="1"/>
  <c r="AH55" i="9"/>
  <c r="AF9" i="5"/>
  <c r="AE34" i="6"/>
  <c r="AE37" i="6" s="1"/>
  <c r="AE27" i="6"/>
  <c r="AE28" i="6"/>
  <c r="I79" i="2"/>
  <c r="BE12" i="6"/>
  <c r="AI53" i="9"/>
  <c r="AI52" i="9"/>
  <c r="AX11" i="3"/>
  <c r="U134" i="3"/>
  <c r="AG37" i="3"/>
  <c r="AG40" i="3"/>
  <c r="AG43" i="3" s="1"/>
  <c r="AI68" i="2"/>
  <c r="AJ46" i="2"/>
  <c r="T92" i="3"/>
  <c r="AX9" i="3"/>
  <c r="AF113" i="9"/>
  <c r="AF118" i="9" s="1"/>
  <c r="AF86" i="2"/>
  <c r="AH126" i="9"/>
  <c r="AF6" i="7"/>
  <c r="AD32" i="4"/>
  <c r="AD39" i="5"/>
  <c r="AE31" i="7"/>
  <c r="AE40" i="7"/>
  <c r="AE43" i="7" s="1"/>
  <c r="AE32" i="7"/>
  <c r="AE25" i="7"/>
  <c r="AE28" i="7" s="1"/>
  <c r="AE36" i="5"/>
  <c r="AE39" i="5" s="1"/>
  <c r="AE29" i="5"/>
  <c r="AE33" i="5" s="1"/>
  <c r="AE21" i="5"/>
  <c r="AE26" i="5" s="1"/>
  <c r="AE30" i="5"/>
  <c r="AY9" i="4"/>
  <c r="AX32" i="4"/>
  <c r="BE32" i="4" s="1"/>
  <c r="BE28" i="4"/>
  <c r="AD25" i="4"/>
  <c r="AD37" i="6"/>
  <c r="AD26" i="5"/>
  <c r="AH73" i="3"/>
  <c r="AG74" i="3"/>
  <c r="AX73" i="3"/>
  <c r="AX35" i="3"/>
  <c r="AX13" i="3"/>
  <c r="AH114" i="9"/>
  <c r="AH29" i="9"/>
  <c r="AH30" i="9"/>
  <c r="AH31" i="9"/>
  <c r="AH32" i="9" s="1"/>
  <c r="AF9" i="4"/>
  <c r="BE10" i="4"/>
  <c r="AX13" i="4"/>
  <c r="AX38" i="4"/>
  <c r="BE38" i="4" s="1"/>
  <c r="BE35" i="4"/>
  <c r="AI27" i="9"/>
  <c r="AI28" i="9"/>
  <c r="AI80" i="9"/>
  <c r="AI79" i="9"/>
  <c r="AG116" i="9"/>
  <c r="AZ91" i="2"/>
  <c r="AX39" i="5"/>
  <c r="BE39" i="5" s="1"/>
  <c r="BE36" i="5"/>
  <c r="AH79" i="3"/>
  <c r="AI33" i="3"/>
  <c r="AH36" i="3"/>
  <c r="AD28" i="7"/>
  <c r="AD60" i="7" s="1"/>
  <c r="AF17" i="2" s="1"/>
  <c r="AX37" i="6"/>
  <c r="BE37" i="6" s="1"/>
  <c r="BE34" i="6"/>
  <c r="J8" i="2"/>
  <c r="F76" i="3"/>
  <c r="AO71" i="3"/>
  <c r="AX40" i="3"/>
  <c r="AE35" i="4"/>
  <c r="AE38" i="4" s="1"/>
  <c r="AE28" i="4"/>
  <c r="AE29" i="4"/>
  <c r="AE22" i="4"/>
  <c r="AE25" i="4" s="1"/>
  <c r="AH106" i="9"/>
  <c r="AF10" i="7" s="1"/>
  <c r="AH107" i="9"/>
  <c r="AF9" i="7"/>
  <c r="AX26" i="5"/>
  <c r="BE26" i="5" s="1"/>
  <c r="BE21" i="5"/>
  <c r="AX43" i="7"/>
  <c r="BE43" i="7" s="1"/>
  <c r="BE40" i="7"/>
  <c r="AX37" i="3"/>
  <c r="AD51" i="6"/>
  <c r="AF16" i="2" s="1"/>
  <c r="AD54" i="5"/>
  <c r="AH14" i="3"/>
  <c r="AH11" i="3"/>
  <c r="AH124" i="9"/>
  <c r="AF6" i="5"/>
  <c r="AI104" i="9"/>
  <c r="AI105" i="9"/>
  <c r="N135" i="3"/>
  <c r="M93" i="3"/>
  <c r="AX33" i="5"/>
  <c r="BE33" i="5" s="1"/>
  <c r="BE29" i="5"/>
  <c r="AX25" i="4"/>
  <c r="BE25" i="4" s="1"/>
  <c r="BE22" i="4"/>
  <c r="AK57" i="2"/>
  <c r="AJ45" i="2"/>
  <c r="AE12" i="7"/>
  <c r="AX31" i="6"/>
  <c r="BE31" i="6" s="1"/>
  <c r="BE27" i="6"/>
  <c r="Z80" i="3"/>
  <c r="AD14" i="2"/>
  <c r="AK8" i="9"/>
  <c r="AI4" i="7"/>
  <c r="AI4" i="6"/>
  <c r="AI4" i="4"/>
  <c r="AI4" i="5"/>
  <c r="AG4" i="3"/>
  <c r="AK3" i="2"/>
  <c r="AL4" i="2"/>
  <c r="AJ102" i="9"/>
  <c r="AJ99" i="9"/>
  <c r="AJ96" i="9"/>
  <c r="AJ92" i="9"/>
  <c r="AJ97" i="9"/>
  <c r="AJ93" i="9"/>
  <c r="AJ89" i="9"/>
  <c r="AJ101" i="9"/>
  <c r="AJ98" i="9"/>
  <c r="AJ91" i="9"/>
  <c r="AJ73" i="9"/>
  <c r="AJ69" i="9"/>
  <c r="AJ65" i="9"/>
  <c r="AJ100" i="9"/>
  <c r="AJ95" i="9"/>
  <c r="AJ77" i="9"/>
  <c r="AJ74" i="9"/>
  <c r="AJ70" i="9"/>
  <c r="AJ66" i="9"/>
  <c r="AJ94" i="9"/>
  <c r="AJ90" i="9"/>
  <c r="AJ72" i="9"/>
  <c r="AJ64" i="9"/>
  <c r="AJ63" i="9"/>
  <c r="AJ49" i="9"/>
  <c r="AJ71" i="9"/>
  <c r="AJ50" i="9"/>
  <c r="AJ46" i="9"/>
  <c r="AJ75" i="9"/>
  <c r="AJ62" i="9"/>
  <c r="AJ43" i="9"/>
  <c r="AJ39" i="9"/>
  <c r="AJ25" i="9"/>
  <c r="AJ21" i="9"/>
  <c r="AJ17" i="9"/>
  <c r="AJ13" i="9"/>
  <c r="AJ76" i="9"/>
  <c r="AJ68" i="9"/>
  <c r="AJ44" i="9"/>
  <c r="AJ40" i="9"/>
  <c r="AJ22" i="9"/>
  <c r="AJ18" i="9"/>
  <c r="AJ14" i="9"/>
  <c r="AJ48" i="9"/>
  <c r="AJ41" i="9"/>
  <c r="AJ24" i="9"/>
  <c r="AJ16" i="9"/>
  <c r="AJ47" i="9"/>
  <c r="AJ38" i="9"/>
  <c r="AJ23" i="9"/>
  <c r="AJ15" i="9"/>
  <c r="AJ67" i="9"/>
  <c r="AJ45" i="9"/>
  <c r="AJ20" i="9"/>
  <c r="AJ19" i="9"/>
  <c r="AJ37" i="9"/>
  <c r="AJ12" i="9"/>
  <c r="AJ42" i="9"/>
  <c r="AD13" i="4"/>
  <c r="AD52" i="4" s="1"/>
  <c r="G22" i="3"/>
  <c r="G82" i="3" s="1"/>
  <c r="AD33" i="5"/>
  <c r="AE10" i="5"/>
  <c r="AK56" i="2"/>
  <c r="BA52" i="9"/>
  <c r="BA124" i="9" s="1"/>
  <c r="BA53" i="9"/>
  <c r="AH123" i="9"/>
  <c r="AF6" i="4"/>
  <c r="I51" i="2"/>
  <c r="BA104" i="9"/>
  <c r="BA126" i="9" s="1"/>
  <c r="BA105" i="9"/>
  <c r="AG115" i="9"/>
  <c r="AG117" i="9" s="1"/>
  <c r="AE10" i="4"/>
  <c r="AE13" i="4" s="1"/>
  <c r="AE10" i="6"/>
  <c r="AY10" i="6" s="1"/>
  <c r="AD43" i="7"/>
  <c r="AC89" i="2"/>
  <c r="AC88" i="2"/>
  <c r="AC92" i="2"/>
  <c r="AC60" i="7"/>
  <c r="AE17" i="2" s="1"/>
  <c r="AZ17" i="2" s="1"/>
  <c r="BG17" i="2" s="1"/>
  <c r="AX43" i="3"/>
  <c r="AG127" i="9"/>
  <c r="AI45" i="2"/>
  <c r="AH82" i="9"/>
  <c r="AH81" i="9"/>
  <c r="AF10" i="6" s="1"/>
  <c r="AF9" i="6"/>
  <c r="AE10" i="7"/>
  <c r="BB22" i="9" l="1"/>
  <c r="BB76" i="9"/>
  <c r="BB97" i="9"/>
  <c r="AE52" i="4"/>
  <c r="BB48" i="9"/>
  <c r="BB101" i="9"/>
  <c r="BB25" i="9"/>
  <c r="AG91" i="2"/>
  <c r="BB19" i="9"/>
  <c r="BB43" i="9"/>
  <c r="BB66" i="9"/>
  <c r="AJ52" i="9"/>
  <c r="AJ53" i="9"/>
  <c r="AD18" i="2"/>
  <c r="AZ14" i="2"/>
  <c r="BG14" i="2" s="1"/>
  <c r="O135" i="3"/>
  <c r="AG113" i="9"/>
  <c r="AG118" i="9" s="1"/>
  <c r="AG86" i="2"/>
  <c r="BA107" i="9"/>
  <c r="BA106" i="9"/>
  <c r="BA108" i="9" s="1"/>
  <c r="BA109" i="9" s="1"/>
  <c r="AF28" i="4"/>
  <c r="AF32" i="4" s="1"/>
  <c r="AF29" i="4"/>
  <c r="AY29" i="4" s="1"/>
  <c r="AF22" i="4"/>
  <c r="AF25" i="4" s="1"/>
  <c r="AY6" i="4"/>
  <c r="AF35" i="4"/>
  <c r="AF38" i="4" s="1"/>
  <c r="AY10" i="5"/>
  <c r="AB80" i="3"/>
  <c r="AF14" i="2"/>
  <c r="AJ104" i="9"/>
  <c r="AJ105" i="9"/>
  <c r="AJ67" i="2"/>
  <c r="AJ48" i="2"/>
  <c r="N93" i="3"/>
  <c r="AF29" i="5"/>
  <c r="AF21" i="5"/>
  <c r="AF30" i="5"/>
  <c r="AY30" i="5" s="1"/>
  <c r="AY6" i="5"/>
  <c r="AF36" i="5"/>
  <c r="AF39" i="5" s="1"/>
  <c r="AY39" i="5" s="1"/>
  <c r="AH17" i="3"/>
  <c r="AF12" i="7"/>
  <c r="AX39" i="3"/>
  <c r="F77" i="3"/>
  <c r="F85" i="3"/>
  <c r="AO76" i="3"/>
  <c r="AI79" i="3"/>
  <c r="AK49" i="5" s="1"/>
  <c r="AK52" i="5" s="1"/>
  <c r="AI36" i="3"/>
  <c r="AJ33" i="3"/>
  <c r="AI123" i="9"/>
  <c r="AG6" i="4"/>
  <c r="AX52" i="4"/>
  <c r="BE13" i="4"/>
  <c r="AH116" i="9"/>
  <c r="U92" i="3"/>
  <c r="AI54" i="9"/>
  <c r="AI55" i="9"/>
  <c r="AG9" i="5"/>
  <c r="AI56" i="9"/>
  <c r="AI57" i="9" s="1"/>
  <c r="I80" i="2"/>
  <c r="I38" i="2" s="1"/>
  <c r="AF12" i="5"/>
  <c r="AY9" i="5"/>
  <c r="AI14" i="3"/>
  <c r="AI17" i="3" s="1"/>
  <c r="AI11" i="3"/>
  <c r="AF34" i="6"/>
  <c r="AY6" i="6"/>
  <c r="AF27" i="6"/>
  <c r="AF28" i="6"/>
  <c r="AY28" i="6" s="1"/>
  <c r="H136" i="3"/>
  <c r="G169" i="3"/>
  <c r="AX60" i="7"/>
  <c r="AI48" i="2"/>
  <c r="AI67" i="2"/>
  <c r="AL8" i="9"/>
  <c r="AJ4" i="7"/>
  <c r="AJ4" i="6"/>
  <c r="AJ4" i="5"/>
  <c r="AL3" i="2"/>
  <c r="AH4" i="3"/>
  <c r="AJ4" i="4"/>
  <c r="AM4" i="2"/>
  <c r="AF15" i="2"/>
  <c r="AI124" i="9"/>
  <c r="AG6" i="5"/>
  <c r="AJ10" i="3"/>
  <c r="AK7" i="3"/>
  <c r="AY7" i="3"/>
  <c r="AH127" i="9"/>
  <c r="AL56" i="2"/>
  <c r="AY29" i="5"/>
  <c r="AJ80" i="9"/>
  <c r="AJ79" i="9"/>
  <c r="AL57" i="2"/>
  <c r="AH108" i="9"/>
  <c r="AH109" i="9" s="1"/>
  <c r="J87" i="2"/>
  <c r="J10" i="2"/>
  <c r="J39" i="2"/>
  <c r="AS8" i="2"/>
  <c r="AY33" i="3"/>
  <c r="BG91" i="2"/>
  <c r="AI125" i="9"/>
  <c r="AG6" i="6"/>
  <c r="AH115" i="9"/>
  <c r="AF10" i="4"/>
  <c r="AE12" i="5"/>
  <c r="AK9" i="2"/>
  <c r="BB9" i="2" s="1"/>
  <c r="AX74" i="3"/>
  <c r="AY22" i="4"/>
  <c r="AE37" i="7"/>
  <c r="AE60" i="7" s="1"/>
  <c r="AG17" i="2" s="1"/>
  <c r="AJ68" i="2"/>
  <c r="AK46" i="2"/>
  <c r="AE12" i="6"/>
  <c r="V134" i="3"/>
  <c r="BE51" i="6"/>
  <c r="BE54" i="5"/>
  <c r="BA81" i="9"/>
  <c r="BA83" i="9"/>
  <c r="BA84" i="9" s="1"/>
  <c r="BA82" i="9"/>
  <c r="AC133" i="3"/>
  <c r="AB91" i="3"/>
  <c r="AY9" i="7"/>
  <c r="AF12" i="6"/>
  <c r="AY9" i="6"/>
  <c r="AI126" i="9"/>
  <c r="AG6" i="7"/>
  <c r="AH40" i="3"/>
  <c r="AH37" i="3"/>
  <c r="BA113" i="9"/>
  <c r="BA86" i="2"/>
  <c r="AY10" i="7"/>
  <c r="AH83" i="9"/>
  <c r="AH84" i="9" s="1"/>
  <c r="BA55" i="9"/>
  <c r="BA54" i="9"/>
  <c r="BA56" i="9" s="1"/>
  <c r="BA57" i="9" s="1"/>
  <c r="G94" i="3"/>
  <c r="AJ27" i="9"/>
  <c r="AJ28" i="9"/>
  <c r="AK99" i="9"/>
  <c r="BB99" i="9" s="1"/>
  <c r="AK100" i="9"/>
  <c r="BB100" i="9" s="1"/>
  <c r="AK102" i="9"/>
  <c r="BB102" i="9" s="1"/>
  <c r="AK97" i="9"/>
  <c r="AK93" i="9"/>
  <c r="BB93" i="9" s="1"/>
  <c r="AK101" i="9"/>
  <c r="AK98" i="9"/>
  <c r="BB98" i="9" s="1"/>
  <c r="AK94" i="9"/>
  <c r="BB94" i="9" s="1"/>
  <c r="AK90" i="9"/>
  <c r="BB90" i="9" s="1"/>
  <c r="AK76" i="9"/>
  <c r="AK95" i="9"/>
  <c r="BB95" i="9" s="1"/>
  <c r="AK89" i="9"/>
  <c r="AK77" i="9"/>
  <c r="BB77" i="9" s="1"/>
  <c r="AK74" i="9"/>
  <c r="BB74" i="9" s="1"/>
  <c r="AK70" i="9"/>
  <c r="BB70" i="9" s="1"/>
  <c r="AK66" i="9"/>
  <c r="AK92" i="9"/>
  <c r="BB92" i="9" s="1"/>
  <c r="AK75" i="9"/>
  <c r="BB75" i="9" s="1"/>
  <c r="AK71" i="9"/>
  <c r="BB71" i="9" s="1"/>
  <c r="AK67" i="9"/>
  <c r="BB67" i="9" s="1"/>
  <c r="AK69" i="9"/>
  <c r="BB69" i="9" s="1"/>
  <c r="AK50" i="9"/>
  <c r="BB50" i="9" s="1"/>
  <c r="AK46" i="9"/>
  <c r="BB46" i="9" s="1"/>
  <c r="AK91" i="9"/>
  <c r="BB91" i="9" s="1"/>
  <c r="AK68" i="9"/>
  <c r="BB68" i="9" s="1"/>
  <c r="AK47" i="9"/>
  <c r="BB47" i="9" s="1"/>
  <c r="AK96" i="9"/>
  <c r="BB96" i="9" s="1"/>
  <c r="AK64" i="9"/>
  <c r="BB64" i="9" s="1"/>
  <c r="AK49" i="9"/>
  <c r="BB49" i="9" s="1"/>
  <c r="AK44" i="9"/>
  <c r="BB44" i="9" s="1"/>
  <c r="AK40" i="9"/>
  <c r="BB40" i="9" s="1"/>
  <c r="AK22" i="9"/>
  <c r="AK18" i="9"/>
  <c r="BB18" i="9" s="1"/>
  <c r="AK14" i="9"/>
  <c r="BB14" i="9" s="1"/>
  <c r="AK73" i="9"/>
  <c r="BB73" i="9" s="1"/>
  <c r="AK48" i="9"/>
  <c r="AK45" i="9"/>
  <c r="BB45" i="9" s="1"/>
  <c r="AK41" i="9"/>
  <c r="BB41" i="9" s="1"/>
  <c r="AK37" i="9"/>
  <c r="AK23" i="9"/>
  <c r="BB23" i="9" s="1"/>
  <c r="AK19" i="9"/>
  <c r="AK15" i="9"/>
  <c r="BB15" i="9" s="1"/>
  <c r="AK63" i="9"/>
  <c r="BB63" i="9" s="1"/>
  <c r="AK38" i="9"/>
  <c r="BB38" i="9" s="1"/>
  <c r="AK21" i="9"/>
  <c r="BB21" i="9" s="1"/>
  <c r="AK13" i="9"/>
  <c r="BB13" i="9" s="1"/>
  <c r="AK62" i="9"/>
  <c r="AK43" i="9"/>
  <c r="AK20" i="9"/>
  <c r="BB20" i="9" s="1"/>
  <c r="AK12" i="9"/>
  <c r="AK72" i="9"/>
  <c r="BB72" i="9" s="1"/>
  <c r="AK25" i="9"/>
  <c r="AK65" i="9"/>
  <c r="BB65" i="9" s="1"/>
  <c r="AK39" i="9"/>
  <c r="BB39" i="9" s="1"/>
  <c r="AK24" i="9"/>
  <c r="BB24" i="9" s="1"/>
  <c r="AK42" i="9"/>
  <c r="BB42" i="9" s="1"/>
  <c r="AK17" i="9"/>
  <c r="BB17" i="9" s="1"/>
  <c r="AK16" i="9"/>
  <c r="BB16" i="9" s="1"/>
  <c r="AY10" i="4"/>
  <c r="AI107" i="9"/>
  <c r="AI106" i="9"/>
  <c r="AG10" i="7" s="1"/>
  <c r="AG9" i="7"/>
  <c r="AE32" i="4"/>
  <c r="AJ49" i="5"/>
  <c r="AI82" i="9"/>
  <c r="AI81" i="9"/>
  <c r="AG10" i="6" s="1"/>
  <c r="AI83" i="9"/>
  <c r="AI84" i="9" s="1"/>
  <c r="AG9" i="6"/>
  <c r="AI114" i="9"/>
  <c r="AI30" i="9"/>
  <c r="AI116" i="9" s="1"/>
  <c r="AI29" i="9"/>
  <c r="AI31" i="9" s="1"/>
  <c r="AI32" i="9" s="1"/>
  <c r="AG9" i="4"/>
  <c r="AF13" i="4"/>
  <c r="AH117" i="9"/>
  <c r="AI73" i="3"/>
  <c r="AH74" i="3"/>
  <c r="AY36" i="5"/>
  <c r="AF40" i="7"/>
  <c r="AF32" i="7"/>
  <c r="AY32" i="7" s="1"/>
  <c r="AF31" i="7"/>
  <c r="AF37" i="7" s="1"/>
  <c r="AY6" i="7"/>
  <c r="AF25" i="7"/>
  <c r="BB37" i="9"/>
  <c r="AX51" i="6"/>
  <c r="AE31" i="6"/>
  <c r="AH56" i="9"/>
  <c r="AH57" i="9" s="1"/>
  <c r="AX54" i="5"/>
  <c r="AE18" i="2"/>
  <c r="AY31" i="7"/>
  <c r="BA114" i="9"/>
  <c r="BA29" i="9"/>
  <c r="BA30" i="9"/>
  <c r="BA116" i="9" s="1"/>
  <c r="AK52" i="9" l="1"/>
  <c r="AK53" i="9"/>
  <c r="AM57" i="2"/>
  <c r="AV80" i="3"/>
  <c r="BE52" i="4"/>
  <c r="BC80" i="3" s="1"/>
  <c r="AJ124" i="9"/>
  <c r="AH6" i="5"/>
  <c r="AY37" i="7"/>
  <c r="AH91" i="2"/>
  <c r="AJ52" i="5"/>
  <c r="AK28" i="9"/>
  <c r="AK27" i="9"/>
  <c r="BB12" i="9"/>
  <c r="AH43" i="3"/>
  <c r="AD133" i="3"/>
  <c r="W134" i="3"/>
  <c r="AE54" i="5"/>
  <c r="AY12" i="5"/>
  <c r="AK45" i="2"/>
  <c r="AM56" i="2"/>
  <c r="AG30" i="5"/>
  <c r="AG36" i="5"/>
  <c r="AG21" i="5"/>
  <c r="AG29" i="5"/>
  <c r="AF31" i="6"/>
  <c r="AY31" i="6" s="1"/>
  <c r="AY27" i="6"/>
  <c r="AG12" i="5"/>
  <c r="V92" i="3"/>
  <c r="AG29" i="4"/>
  <c r="AG22" i="4"/>
  <c r="AG35" i="4"/>
  <c r="AG28" i="4"/>
  <c r="AF26" i="5"/>
  <c r="AY26" i="5" s="1"/>
  <c r="AY21" i="5"/>
  <c r="AF18" i="2"/>
  <c r="BB52" i="9"/>
  <c r="BB124" i="9" s="1"/>
  <c r="BB53" i="9"/>
  <c r="AI74" i="3"/>
  <c r="AM9" i="2" s="1"/>
  <c r="AJ73" i="3"/>
  <c r="AK79" i="9"/>
  <c r="AK80" i="9"/>
  <c r="AJ123" i="9"/>
  <c r="AH6" i="4"/>
  <c r="AS87" i="2"/>
  <c r="AJ14" i="3"/>
  <c r="AJ11" i="3"/>
  <c r="AY10" i="3"/>
  <c r="AJ126" i="9"/>
  <c r="AH6" i="7"/>
  <c r="P135" i="3"/>
  <c r="BB62" i="9"/>
  <c r="BA115" i="9"/>
  <c r="BA117" i="9" s="1"/>
  <c r="BA118" i="9" s="1"/>
  <c r="AE88" i="2"/>
  <c r="AE89" i="2"/>
  <c r="AE92" i="2"/>
  <c r="AL9" i="2"/>
  <c r="AF52" i="4"/>
  <c r="AI108" i="9"/>
  <c r="AI109" i="9" s="1"/>
  <c r="H94" i="3"/>
  <c r="G127" i="3"/>
  <c r="AG40" i="7"/>
  <c r="AG32" i="7"/>
  <c r="AG25" i="7"/>
  <c r="AG31" i="7"/>
  <c r="AY12" i="7"/>
  <c r="AE51" i="6"/>
  <c r="AG16" i="2" s="1"/>
  <c r="AY12" i="6"/>
  <c r="AY25" i="4"/>
  <c r="J65" i="2"/>
  <c r="AS65" i="2" s="1"/>
  <c r="AS39" i="2"/>
  <c r="AJ125" i="9"/>
  <c r="AH6" i="6"/>
  <c r="AY9" i="3"/>
  <c r="AL100" i="9"/>
  <c r="AL101" i="9"/>
  <c r="AL99" i="9"/>
  <c r="AL98" i="9"/>
  <c r="AL94" i="9"/>
  <c r="AL95" i="9"/>
  <c r="AL91" i="9"/>
  <c r="AL77" i="9"/>
  <c r="AL92" i="9"/>
  <c r="AL75" i="9"/>
  <c r="AL71" i="9"/>
  <c r="AL67" i="9"/>
  <c r="AL97" i="9"/>
  <c r="AL90" i="9"/>
  <c r="AL72" i="9"/>
  <c r="AL68" i="9"/>
  <c r="AL64" i="9"/>
  <c r="AL74" i="9"/>
  <c r="AL66" i="9"/>
  <c r="AL47" i="9"/>
  <c r="AL93" i="9"/>
  <c r="AL76" i="9"/>
  <c r="AL73" i="9"/>
  <c r="AL65" i="9"/>
  <c r="AL62" i="9"/>
  <c r="AL48" i="9"/>
  <c r="AL89" i="9"/>
  <c r="AL69" i="9"/>
  <c r="AL46" i="9"/>
  <c r="AL45" i="9"/>
  <c r="AL41" i="9"/>
  <c r="AL37" i="9"/>
  <c r="AL23" i="9"/>
  <c r="AL19" i="9"/>
  <c r="AL15" i="9"/>
  <c r="AL63" i="9"/>
  <c r="AL42" i="9"/>
  <c r="AL38" i="9"/>
  <c r="AL24" i="9"/>
  <c r="AL20" i="9"/>
  <c r="AL16" i="9"/>
  <c r="AL12" i="9"/>
  <c r="AL102" i="9"/>
  <c r="AL43" i="9"/>
  <c r="AL18" i="9"/>
  <c r="AL96" i="9"/>
  <c r="AL40" i="9"/>
  <c r="AL25" i="9"/>
  <c r="AL17" i="9"/>
  <c r="AL50" i="9"/>
  <c r="AL39" i="9"/>
  <c r="AL14" i="9"/>
  <c r="AL70" i="9"/>
  <c r="AL44" i="9"/>
  <c r="AL13" i="9"/>
  <c r="AL22" i="9"/>
  <c r="AL49" i="9"/>
  <c r="AL21" i="9"/>
  <c r="G49" i="3"/>
  <c r="G52" i="3"/>
  <c r="J78" i="2"/>
  <c r="I42" i="2"/>
  <c r="I53" i="2" s="1"/>
  <c r="AI127" i="9"/>
  <c r="AO77" i="3"/>
  <c r="AF33" i="5"/>
  <c r="AY33" i="5" s="1"/>
  <c r="AD88" i="2"/>
  <c r="AZ88" i="2" s="1"/>
  <c r="BG88" i="2" s="1"/>
  <c r="AD89" i="2"/>
  <c r="AZ89" i="2" s="1"/>
  <c r="BG89" i="2" s="1"/>
  <c r="AD92" i="2"/>
  <c r="AZ18" i="2"/>
  <c r="AY28" i="4"/>
  <c r="AI115" i="9"/>
  <c r="AG10" i="4"/>
  <c r="AG12" i="6"/>
  <c r="AG12" i="7"/>
  <c r="AG27" i="6"/>
  <c r="AG28" i="6"/>
  <c r="AG34" i="6"/>
  <c r="AI40" i="3"/>
  <c r="AI43" i="3" s="1"/>
  <c r="AI37" i="3"/>
  <c r="O93" i="3"/>
  <c r="AG14" i="2"/>
  <c r="AC80" i="3"/>
  <c r="BA31" i="9"/>
  <c r="BA32" i="9" s="1"/>
  <c r="AY35" i="4"/>
  <c r="AF28" i="7"/>
  <c r="AY25" i="7"/>
  <c r="AF43" i="7"/>
  <c r="AY40" i="7"/>
  <c r="AY73" i="3"/>
  <c r="AG13" i="4"/>
  <c r="AI117" i="9"/>
  <c r="AK105" i="9"/>
  <c r="AK104" i="9"/>
  <c r="AJ114" i="9"/>
  <c r="AJ31" i="9"/>
  <c r="AJ32" i="9" s="1"/>
  <c r="AJ29" i="9"/>
  <c r="AJ30" i="9"/>
  <c r="AH9" i="4"/>
  <c r="AC91" i="3"/>
  <c r="AK68" i="2"/>
  <c r="BB68" i="2" s="1"/>
  <c r="AL46" i="2"/>
  <c r="BB46" i="2"/>
  <c r="J20" i="2"/>
  <c r="J11" i="2"/>
  <c r="AS10" i="2"/>
  <c r="BB89" i="9"/>
  <c r="AJ81" i="9"/>
  <c r="AJ82" i="9"/>
  <c r="AJ83" i="9" s="1"/>
  <c r="AJ84" i="9" s="1"/>
  <c r="AH9" i="6"/>
  <c r="AH113" i="9"/>
  <c r="AH118" i="9" s="1"/>
  <c r="AH86" i="2"/>
  <c r="AL7" i="3"/>
  <c r="AK10" i="3"/>
  <c r="AK4" i="7"/>
  <c r="AM8" i="9"/>
  <c r="AK4" i="6"/>
  <c r="AK4" i="4"/>
  <c r="AK4" i="5"/>
  <c r="AM3" i="2"/>
  <c r="AN4" i="2"/>
  <c r="AI4" i="3"/>
  <c r="I136" i="3"/>
  <c r="AF37" i="6"/>
  <c r="AY37" i="6" s="1"/>
  <c r="AY34" i="6"/>
  <c r="AG10" i="5"/>
  <c r="AY13" i="4"/>
  <c r="AJ79" i="3"/>
  <c r="AJ36" i="3"/>
  <c r="AK33" i="3"/>
  <c r="AF60" i="7"/>
  <c r="AH17" i="2" s="1"/>
  <c r="BA17" i="2" s="1"/>
  <c r="AJ107" i="9"/>
  <c r="AH9" i="7"/>
  <c r="AJ106" i="9"/>
  <c r="AH10" i="7" s="1"/>
  <c r="AJ55" i="9"/>
  <c r="AJ56" i="9"/>
  <c r="AJ57" i="9" s="1"/>
  <c r="AJ54" i="9"/>
  <c r="AH9" i="5"/>
  <c r="AK14" i="3" l="1"/>
  <c r="AK11" i="3"/>
  <c r="AD91" i="3"/>
  <c r="AK82" i="9"/>
  <c r="AK81" i="9"/>
  <c r="AI10" i="6" s="1"/>
  <c r="AI9" i="6"/>
  <c r="AI12" i="6" s="1"/>
  <c r="AF88" i="2"/>
  <c r="AF89" i="2"/>
  <c r="AF92" i="2"/>
  <c r="AG33" i="5"/>
  <c r="AK123" i="9"/>
  <c r="AI6" i="4"/>
  <c r="AH36" i="5"/>
  <c r="AH39" i="5" s="1"/>
  <c r="AH29" i="5"/>
  <c r="AH21" i="5"/>
  <c r="AH26" i="5" s="1"/>
  <c r="AH30" i="5"/>
  <c r="AH12" i="7"/>
  <c r="AK79" i="3"/>
  <c r="AL33" i="3"/>
  <c r="AK36" i="3"/>
  <c r="J136" i="3"/>
  <c r="AM101" i="9"/>
  <c r="AM102" i="9"/>
  <c r="AM95" i="9"/>
  <c r="AM96" i="9"/>
  <c r="AM92" i="9"/>
  <c r="AM100" i="9"/>
  <c r="AM97" i="9"/>
  <c r="AM90" i="9"/>
  <c r="AM72" i="9"/>
  <c r="AM68" i="9"/>
  <c r="AM64" i="9"/>
  <c r="AM99" i="9"/>
  <c r="AM94" i="9"/>
  <c r="AM76" i="9"/>
  <c r="AM73" i="9"/>
  <c r="AM69" i="9"/>
  <c r="AM65" i="9"/>
  <c r="AM93" i="9"/>
  <c r="AM91" i="9"/>
  <c r="AM71" i="9"/>
  <c r="AM62" i="9"/>
  <c r="AM48" i="9"/>
  <c r="AM98" i="9"/>
  <c r="AM70" i="9"/>
  <c r="AM63" i="9"/>
  <c r="AM49" i="9"/>
  <c r="AM74" i="9"/>
  <c r="AM42" i="9"/>
  <c r="AM38" i="9"/>
  <c r="AM24" i="9"/>
  <c r="AM20" i="9"/>
  <c r="AM16" i="9"/>
  <c r="AM12" i="9"/>
  <c r="AM67" i="9"/>
  <c r="AM50" i="9"/>
  <c r="AM43" i="9"/>
  <c r="AM39" i="9"/>
  <c r="AM25" i="9"/>
  <c r="AM21" i="9"/>
  <c r="AM17" i="9"/>
  <c r="AM13" i="9"/>
  <c r="AM66" i="9"/>
  <c r="AM47" i="9"/>
  <c r="AM40" i="9"/>
  <c r="AM23" i="9"/>
  <c r="AM15" i="9"/>
  <c r="AM77" i="9"/>
  <c r="AM46" i="9"/>
  <c r="AM45" i="9"/>
  <c r="AM37" i="9"/>
  <c r="AM22" i="9"/>
  <c r="AM14" i="9"/>
  <c r="AM44" i="9"/>
  <c r="AM19" i="9"/>
  <c r="AM75" i="9"/>
  <c r="AM18" i="9"/>
  <c r="AM89" i="9"/>
  <c r="AM41" i="9"/>
  <c r="AM7" i="3"/>
  <c r="AM10" i="3" s="1"/>
  <c r="AL10" i="3"/>
  <c r="AS11" i="2"/>
  <c r="AJ117" i="9"/>
  <c r="P93" i="3"/>
  <c r="AG37" i="6"/>
  <c r="AY32" i="4"/>
  <c r="AL28" i="9"/>
  <c r="AL27" i="9"/>
  <c r="AH28" i="6"/>
  <c r="AH34" i="6"/>
  <c r="AH37" i="6" s="1"/>
  <c r="AH27" i="6"/>
  <c r="BA16" i="2"/>
  <c r="AG28" i="7"/>
  <c r="G26" i="3"/>
  <c r="G23" i="3"/>
  <c r="AH14" i="2"/>
  <c r="BA14" i="2" s="1"/>
  <c r="Q135" i="3"/>
  <c r="AH22" i="4"/>
  <c r="AH25" i="4" s="1"/>
  <c r="AH35" i="4"/>
  <c r="AH38" i="4" s="1"/>
  <c r="AH28" i="4"/>
  <c r="AH29" i="4"/>
  <c r="AK125" i="9"/>
  <c r="AI6" i="6"/>
  <c r="BB55" i="9"/>
  <c r="BB54" i="9"/>
  <c r="BB56" i="9" s="1"/>
  <c r="BB57" i="9" s="1"/>
  <c r="AG32" i="4"/>
  <c r="AF54" i="5"/>
  <c r="AH15" i="2" s="1"/>
  <c r="AG26" i="5"/>
  <c r="AG15" i="2"/>
  <c r="AK114" i="9"/>
  <c r="AK29" i="9"/>
  <c r="AK31" i="9" s="1"/>
  <c r="AK32" i="9" s="1"/>
  <c r="AK30" i="9"/>
  <c r="AK116" i="9" s="1"/>
  <c r="AI9" i="4"/>
  <c r="BA91" i="2"/>
  <c r="AK56" i="9"/>
  <c r="AK57" i="9" s="1"/>
  <c r="AK55" i="9"/>
  <c r="AK54" i="9"/>
  <c r="AI9" i="5"/>
  <c r="AH12" i="6"/>
  <c r="AI91" i="2"/>
  <c r="AY43" i="7"/>
  <c r="AY38" i="4"/>
  <c r="AG37" i="7"/>
  <c r="AE133" i="3"/>
  <c r="AJ40" i="3"/>
  <c r="AJ37" i="3"/>
  <c r="AL68" i="2"/>
  <c r="AM46" i="2"/>
  <c r="AY36" i="3"/>
  <c r="AJ116" i="9"/>
  <c r="AK126" i="9"/>
  <c r="AI6" i="7"/>
  <c r="AY28" i="7"/>
  <c r="AG60" i="7"/>
  <c r="AI17" i="2" s="1"/>
  <c r="BG18" i="2"/>
  <c r="BG92" i="2" s="1"/>
  <c r="AZ92" i="2"/>
  <c r="AL79" i="9"/>
  <c r="AL80" i="9"/>
  <c r="I94" i="3"/>
  <c r="AH31" i="7"/>
  <c r="AH32" i="7"/>
  <c r="AH25" i="7"/>
  <c r="AH28" i="7" s="1"/>
  <c r="AH40" i="7"/>
  <c r="AH43" i="7" s="1"/>
  <c r="AJ17" i="3"/>
  <c r="AY14" i="3"/>
  <c r="AJ127" i="9"/>
  <c r="AJ74" i="3"/>
  <c r="AK73" i="3"/>
  <c r="AG38" i="4"/>
  <c r="W92" i="3"/>
  <c r="AG39" i="5"/>
  <c r="AK67" i="2"/>
  <c r="BB67" i="2" s="1"/>
  <c r="BB45" i="2"/>
  <c r="BB48" i="2" s="1"/>
  <c r="AK48" i="2"/>
  <c r="AF51" i="6"/>
  <c r="AH16" i="2" s="1"/>
  <c r="AL45" i="2"/>
  <c r="AK124" i="9"/>
  <c r="AI6" i="5"/>
  <c r="AL4" i="7"/>
  <c r="AN8" i="9"/>
  <c r="AL4" i="4"/>
  <c r="AL4" i="6"/>
  <c r="AL4" i="5"/>
  <c r="AO4" i="2"/>
  <c r="AJ4" i="3"/>
  <c r="AN3" i="2"/>
  <c r="BB105" i="9"/>
  <c r="BB104" i="9"/>
  <c r="BB126" i="9" s="1"/>
  <c r="G53" i="3"/>
  <c r="G63" i="3"/>
  <c r="G65" i="3"/>
  <c r="AL104" i="9"/>
  <c r="AL105" i="9"/>
  <c r="AY51" i="6"/>
  <c r="AY11" i="3"/>
  <c r="AG54" i="5"/>
  <c r="AI15" i="2" s="1"/>
  <c r="AN56" i="2"/>
  <c r="AH10" i="5"/>
  <c r="AJ108" i="9"/>
  <c r="AJ109" i="9" s="1"/>
  <c r="AL49" i="5"/>
  <c r="AY79" i="3"/>
  <c r="AZ7" i="3"/>
  <c r="AH10" i="6"/>
  <c r="AZ10" i="6" s="1"/>
  <c r="J24" i="2"/>
  <c r="J21" i="2"/>
  <c r="AS20" i="2"/>
  <c r="AJ115" i="9"/>
  <c r="AH10" i="4"/>
  <c r="AK106" i="9"/>
  <c r="AI10" i="7" s="1"/>
  <c r="AZ10" i="7" s="1"/>
  <c r="AK107" i="9"/>
  <c r="AI9" i="7"/>
  <c r="AG18" i="2"/>
  <c r="AG31" i="6"/>
  <c r="AG51" i="6" s="1"/>
  <c r="AI16" i="2" s="1"/>
  <c r="AZ9" i="7"/>
  <c r="AI113" i="9"/>
  <c r="AI118" i="9" s="1"/>
  <c r="AI86" i="2"/>
  <c r="AL53" i="9"/>
  <c r="AL52" i="9"/>
  <c r="AG43" i="7"/>
  <c r="BB79" i="9"/>
  <c r="BB125" i="9" s="1"/>
  <c r="BB80" i="9"/>
  <c r="AG25" i="4"/>
  <c r="AG52" i="4" s="1"/>
  <c r="AZ9" i="5"/>
  <c r="X134" i="3"/>
  <c r="BB28" i="9"/>
  <c r="BB27" i="9"/>
  <c r="BB123" i="9" s="1"/>
  <c r="BB127" i="9" s="1"/>
  <c r="AN57" i="2"/>
  <c r="AM45" i="2"/>
  <c r="BC66" i="9" l="1"/>
  <c r="AE80" i="3"/>
  <c r="AI14" i="2"/>
  <c r="AZ32" i="7"/>
  <c r="BC40" i="9"/>
  <c r="BC90" i="9"/>
  <c r="AL126" i="9"/>
  <c r="AJ6" i="7"/>
  <c r="AL125" i="9"/>
  <c r="AJ6" i="6"/>
  <c r="AM68" i="2"/>
  <c r="AN46" i="2"/>
  <c r="AL11" i="3"/>
  <c r="AL14" i="3"/>
  <c r="AL17" i="3" s="1"/>
  <c r="AO57" i="2"/>
  <c r="AL124" i="9"/>
  <c r="AJ6" i="5"/>
  <c r="AI12" i="7"/>
  <c r="J25" i="2"/>
  <c r="J28" i="2"/>
  <c r="AS24" i="2"/>
  <c r="G55" i="3"/>
  <c r="AI36" i="5"/>
  <c r="AI29" i="5"/>
  <c r="AI33" i="5" s="1"/>
  <c r="AI21" i="5"/>
  <c r="AI30" i="5"/>
  <c r="AZ30" i="5" s="1"/>
  <c r="AZ6" i="5"/>
  <c r="AL73" i="3"/>
  <c r="AK74" i="3"/>
  <c r="AY17" i="3"/>
  <c r="AH37" i="7"/>
  <c r="AH12" i="5"/>
  <c r="AZ9" i="6"/>
  <c r="BA15" i="2"/>
  <c r="AH32" i="4"/>
  <c r="R135" i="3"/>
  <c r="AH31" i="6"/>
  <c r="AH13" i="4"/>
  <c r="AH52" i="4" s="1"/>
  <c r="AM14" i="3"/>
  <c r="AM17" i="3" s="1"/>
  <c r="AM11" i="3"/>
  <c r="K136" i="3"/>
  <c r="AL79" i="3"/>
  <c r="AN49" i="5" s="1"/>
  <c r="AN52" i="5" s="1"/>
  <c r="AL36" i="3"/>
  <c r="AM33" i="3"/>
  <c r="AK127" i="9"/>
  <c r="AK17" i="3"/>
  <c r="AZ14" i="3"/>
  <c r="AM48" i="2"/>
  <c r="AM67" i="2"/>
  <c r="Y134" i="3"/>
  <c r="BB82" i="9"/>
  <c r="BB81" i="9"/>
  <c r="BB83" i="9" s="1"/>
  <c r="BB84" i="9" s="1"/>
  <c r="AZ12" i="7"/>
  <c r="AO56" i="2"/>
  <c r="BB106" i="9"/>
  <c r="BB108" i="9" s="1"/>
  <c r="BB109" i="9" s="1"/>
  <c r="BB107" i="9"/>
  <c r="AY13" i="3"/>
  <c r="BD14" i="3"/>
  <c r="AJ43" i="3"/>
  <c r="AY40" i="3"/>
  <c r="AY54" i="5"/>
  <c r="G59" i="3"/>
  <c r="G61" i="3"/>
  <c r="G27" i="3"/>
  <c r="AI35" i="4"/>
  <c r="AI28" i="4"/>
  <c r="AZ6" i="4"/>
  <c r="AI29" i="4"/>
  <c r="AZ29" i="4" s="1"/>
  <c r="AI22" i="4"/>
  <c r="AL54" i="9"/>
  <c r="AL55" i="9"/>
  <c r="AL56" i="9" s="1"/>
  <c r="AL57" i="9" s="1"/>
  <c r="AJ9" i="5"/>
  <c r="AK108" i="9"/>
  <c r="AK109" i="9" s="1"/>
  <c r="AL52" i="5"/>
  <c r="BA52" i="5" s="1"/>
  <c r="BA49" i="5"/>
  <c r="X92" i="3"/>
  <c r="AN9" i="2"/>
  <c r="BC9" i="2" s="1"/>
  <c r="AY74" i="3"/>
  <c r="AL81" i="9"/>
  <c r="AJ10" i="6" s="1"/>
  <c r="AL82" i="9"/>
  <c r="AJ9" i="6"/>
  <c r="AF133" i="3"/>
  <c r="AI10" i="5"/>
  <c r="AZ10" i="5" s="1"/>
  <c r="AK115" i="9"/>
  <c r="AI10" i="4"/>
  <c r="AZ10" i="4" s="1"/>
  <c r="AI34" i="6"/>
  <c r="AI37" i="6" s="1"/>
  <c r="AI27" i="6"/>
  <c r="AZ6" i="6"/>
  <c r="AI28" i="6"/>
  <c r="AZ28" i="6" s="1"/>
  <c r="AH18" i="2"/>
  <c r="AL123" i="9"/>
  <c r="AJ6" i="4"/>
  <c r="AZ34" i="6"/>
  <c r="Q93" i="3"/>
  <c r="AM53" i="9"/>
  <c r="AM52" i="9"/>
  <c r="AM49" i="5"/>
  <c r="AH33" i="5"/>
  <c r="AZ29" i="5"/>
  <c r="AK83" i="9"/>
  <c r="AK84" i="9" s="1"/>
  <c r="AE91" i="3"/>
  <c r="BB114" i="9"/>
  <c r="BB29" i="9"/>
  <c r="BB30" i="9"/>
  <c r="BB116" i="9" s="1"/>
  <c r="J94" i="3"/>
  <c r="AI31" i="7"/>
  <c r="AI37" i="7" s="1"/>
  <c r="AI40" i="7"/>
  <c r="AI32" i="7"/>
  <c r="AI25" i="7"/>
  <c r="AI28" i="7" s="1"/>
  <c r="AZ6" i="7"/>
  <c r="AZ12" i="6"/>
  <c r="AJ91" i="2"/>
  <c r="AK40" i="3"/>
  <c r="AK37" i="3"/>
  <c r="BB113" i="9"/>
  <c r="BB86" i="2"/>
  <c r="AG89" i="2"/>
  <c r="AG88" i="2"/>
  <c r="AG92" i="2"/>
  <c r="AS21" i="2"/>
  <c r="BD7" i="3"/>
  <c r="AL106" i="9"/>
  <c r="AL107" i="9"/>
  <c r="AJ9" i="7"/>
  <c r="AO8" i="9"/>
  <c r="AM4" i="7"/>
  <c r="AM4" i="6"/>
  <c r="AM4" i="4"/>
  <c r="AM4" i="5"/>
  <c r="AK4" i="3"/>
  <c r="AO3" i="2"/>
  <c r="AP4" i="2"/>
  <c r="AN102" i="9"/>
  <c r="BC102" i="9" s="1"/>
  <c r="AN99" i="9"/>
  <c r="BC99" i="9" s="1"/>
  <c r="AN101" i="9"/>
  <c r="BC101" i="9" s="1"/>
  <c r="AN96" i="9"/>
  <c r="BC96" i="9" s="1"/>
  <c r="AN92" i="9"/>
  <c r="BC92" i="9" s="1"/>
  <c r="AN100" i="9"/>
  <c r="BC100" i="9" s="1"/>
  <c r="AN97" i="9"/>
  <c r="BC97" i="9" s="1"/>
  <c r="AN93" i="9"/>
  <c r="BC93" i="9" s="1"/>
  <c r="AN89" i="9"/>
  <c r="AN94" i="9"/>
  <c r="BC94" i="9" s="1"/>
  <c r="AN76" i="9"/>
  <c r="BC76" i="9" s="1"/>
  <c r="AN73" i="9"/>
  <c r="BC73" i="9" s="1"/>
  <c r="AN69" i="9"/>
  <c r="BC69" i="9" s="1"/>
  <c r="AN65" i="9"/>
  <c r="BC65" i="9" s="1"/>
  <c r="AN91" i="9"/>
  <c r="BC91" i="9" s="1"/>
  <c r="AN74" i="9"/>
  <c r="BC74" i="9" s="1"/>
  <c r="AN70" i="9"/>
  <c r="BC70" i="9" s="1"/>
  <c r="AN66" i="9"/>
  <c r="AN98" i="9"/>
  <c r="BC98" i="9" s="1"/>
  <c r="AN68" i="9"/>
  <c r="BC68" i="9" s="1"/>
  <c r="AN63" i="9"/>
  <c r="BC63" i="9" s="1"/>
  <c r="AN49" i="9"/>
  <c r="BC49" i="9" s="1"/>
  <c r="AN77" i="9"/>
  <c r="BC77" i="9" s="1"/>
  <c r="AN75" i="9"/>
  <c r="BC75" i="9" s="1"/>
  <c r="AN67" i="9"/>
  <c r="BC67" i="9" s="1"/>
  <c r="AN50" i="9"/>
  <c r="BC50" i="9" s="1"/>
  <c r="AN46" i="9"/>
  <c r="BC46" i="9" s="1"/>
  <c r="AN48" i="9"/>
  <c r="BC48" i="9" s="1"/>
  <c r="AN43" i="9"/>
  <c r="BC43" i="9" s="1"/>
  <c r="AN39" i="9"/>
  <c r="BC39" i="9" s="1"/>
  <c r="AN25" i="9"/>
  <c r="BC25" i="9" s="1"/>
  <c r="AN21" i="9"/>
  <c r="BC21" i="9" s="1"/>
  <c r="AN17" i="9"/>
  <c r="BC17" i="9" s="1"/>
  <c r="AN13" i="9"/>
  <c r="BC13" i="9" s="1"/>
  <c r="AN72" i="9"/>
  <c r="BC72" i="9" s="1"/>
  <c r="AN47" i="9"/>
  <c r="BC47" i="9" s="1"/>
  <c r="AN44" i="9"/>
  <c r="BC44" i="9" s="1"/>
  <c r="AN40" i="9"/>
  <c r="AN22" i="9"/>
  <c r="BC22" i="9" s="1"/>
  <c r="AN18" i="9"/>
  <c r="BC18" i="9" s="1"/>
  <c r="AN14" i="9"/>
  <c r="BC14" i="9" s="1"/>
  <c r="AN95" i="9"/>
  <c r="BC95" i="9" s="1"/>
  <c r="AN71" i="9"/>
  <c r="BC71" i="9" s="1"/>
  <c r="AN62" i="9"/>
  <c r="AN45" i="9"/>
  <c r="BC45" i="9" s="1"/>
  <c r="AN37" i="9"/>
  <c r="AN20" i="9"/>
  <c r="BC20" i="9" s="1"/>
  <c r="AN12" i="9"/>
  <c r="AN64" i="9"/>
  <c r="BC64" i="9" s="1"/>
  <c r="AN42" i="9"/>
  <c r="BC42" i="9" s="1"/>
  <c r="AN19" i="9"/>
  <c r="BC19" i="9" s="1"/>
  <c r="AN90" i="9"/>
  <c r="AN24" i="9"/>
  <c r="BC24" i="9" s="1"/>
  <c r="AN38" i="9"/>
  <c r="BC38" i="9" s="1"/>
  <c r="AN23" i="9"/>
  <c r="BC23" i="9" s="1"/>
  <c r="AN41" i="9"/>
  <c r="BC41" i="9" s="1"/>
  <c r="AN16" i="9"/>
  <c r="BC16" i="9" s="1"/>
  <c r="AN15" i="9"/>
  <c r="BC15" i="9" s="1"/>
  <c r="AL48" i="2"/>
  <c r="AL67" i="2"/>
  <c r="AJ113" i="9"/>
  <c r="AJ118" i="9" s="1"/>
  <c r="AJ86" i="2"/>
  <c r="AY60" i="7"/>
  <c r="AY37" i="3"/>
  <c r="AY35" i="3"/>
  <c r="AI13" i="4"/>
  <c r="AK117" i="9"/>
  <c r="AD80" i="3"/>
  <c r="AZ25" i="7"/>
  <c r="AL114" i="9"/>
  <c r="AL29" i="9"/>
  <c r="AL30" i="9"/>
  <c r="AL31" i="9"/>
  <c r="AL32" i="9" s="1"/>
  <c r="AJ9" i="4"/>
  <c r="AZ37" i="6"/>
  <c r="AZ9" i="4"/>
  <c r="AM104" i="9"/>
  <c r="AM105" i="9"/>
  <c r="AM27" i="9"/>
  <c r="AM28" i="9"/>
  <c r="AM80" i="9"/>
  <c r="AM79" i="9"/>
  <c r="AH60" i="7"/>
  <c r="AJ17" i="2" s="1"/>
  <c r="AZ33" i="5"/>
  <c r="AZ10" i="3"/>
  <c r="AY52" i="4"/>
  <c r="BA89" i="2" l="1"/>
  <c r="AF91" i="3"/>
  <c r="AI25" i="4"/>
  <c r="AZ22" i="4"/>
  <c r="AM79" i="3"/>
  <c r="AM36" i="3"/>
  <c r="AZ33" i="3"/>
  <c r="BD17" i="3"/>
  <c r="AI26" i="5"/>
  <c r="AZ26" i="5" s="1"/>
  <c r="AZ21" i="5"/>
  <c r="H44" i="3"/>
  <c r="AH51" i="6"/>
  <c r="AJ16" i="2" s="1"/>
  <c r="AI18" i="2"/>
  <c r="AW80" i="3"/>
  <c r="AM123" i="9"/>
  <c r="AK6" i="4"/>
  <c r="AL116" i="9"/>
  <c r="AN27" i="9"/>
  <c r="AN28" i="9"/>
  <c r="BC12" i="9"/>
  <c r="AN80" i="9"/>
  <c r="AN79" i="9"/>
  <c r="BC62" i="9"/>
  <c r="AP8" i="9"/>
  <c r="AN4" i="6"/>
  <c r="AN4" i="5"/>
  <c r="AN4" i="7"/>
  <c r="AN4" i="4"/>
  <c r="AL4" i="3"/>
  <c r="AP3" i="2"/>
  <c r="AQ4" i="2"/>
  <c r="AJ10" i="7"/>
  <c r="BB31" i="9"/>
  <c r="BB32" i="9" s="1"/>
  <c r="AM54" i="9"/>
  <c r="AK10" i="5" s="1"/>
  <c r="AM55" i="9"/>
  <c r="AK9" i="5"/>
  <c r="AJ28" i="4"/>
  <c r="AJ29" i="4"/>
  <c r="AJ22" i="4"/>
  <c r="AJ35" i="4"/>
  <c r="AL83" i="9"/>
  <c r="AL84" i="9" s="1"/>
  <c r="Y92" i="3"/>
  <c r="G29" i="3"/>
  <c r="AZ13" i="3"/>
  <c r="AL40" i="3"/>
  <c r="AL43" i="3" s="1"/>
  <c r="AL37" i="3"/>
  <c r="AH54" i="5"/>
  <c r="AJ15" i="2" s="1"/>
  <c r="AN45" i="2"/>
  <c r="BC46" i="2"/>
  <c r="AN68" i="2"/>
  <c r="BC68" i="2" s="1"/>
  <c r="AO46" i="2"/>
  <c r="AJ40" i="7"/>
  <c r="AJ32" i="7"/>
  <c r="AJ25" i="7"/>
  <c r="AJ31" i="7"/>
  <c r="AM114" i="9"/>
  <c r="AM30" i="9"/>
  <c r="AM29" i="9"/>
  <c r="AM31" i="9" s="1"/>
  <c r="AM32" i="9" s="1"/>
  <c r="AK9" i="4"/>
  <c r="AO99" i="9"/>
  <c r="AO100" i="9"/>
  <c r="AO97" i="9"/>
  <c r="AO93" i="9"/>
  <c r="AO98" i="9"/>
  <c r="AO94" i="9"/>
  <c r="AO90" i="9"/>
  <c r="AO76" i="9"/>
  <c r="AO91" i="9"/>
  <c r="AO74" i="9"/>
  <c r="AO70" i="9"/>
  <c r="AO66" i="9"/>
  <c r="AO96" i="9"/>
  <c r="AO89" i="9"/>
  <c r="AO77" i="9"/>
  <c r="AO75" i="9"/>
  <c r="AO71" i="9"/>
  <c r="AO67" i="9"/>
  <c r="AO73" i="9"/>
  <c r="AO65" i="9"/>
  <c r="AO50" i="9"/>
  <c r="AO46" i="9"/>
  <c r="AO101" i="9"/>
  <c r="AO92" i="9"/>
  <c r="AO72" i="9"/>
  <c r="AO64" i="9"/>
  <c r="AO47" i="9"/>
  <c r="AO68" i="9"/>
  <c r="AO63" i="9"/>
  <c r="AO44" i="9"/>
  <c r="AO40" i="9"/>
  <c r="AO22" i="9"/>
  <c r="AO18" i="9"/>
  <c r="AO14" i="9"/>
  <c r="AO102" i="9"/>
  <c r="AO95" i="9"/>
  <c r="AO62" i="9"/>
  <c r="AO45" i="9"/>
  <c r="AO41" i="9"/>
  <c r="AO37" i="9"/>
  <c r="AO23" i="9"/>
  <c r="AO19" i="9"/>
  <c r="AO15" i="9"/>
  <c r="AO42" i="9"/>
  <c r="AO25" i="9"/>
  <c r="AO17" i="9"/>
  <c r="AO69" i="9"/>
  <c r="AO39" i="9"/>
  <c r="AO24" i="9"/>
  <c r="AO16" i="9"/>
  <c r="AO49" i="9"/>
  <c r="AO38" i="9"/>
  <c r="AO13" i="9"/>
  <c r="AO43" i="9"/>
  <c r="AO12" i="9"/>
  <c r="AO48" i="9"/>
  <c r="AO21" i="9"/>
  <c r="AO20" i="9"/>
  <c r="AP57" i="2"/>
  <c r="AZ11" i="3"/>
  <c r="BD10" i="3"/>
  <c r="BD11" i="3" s="1"/>
  <c r="AM125" i="9"/>
  <c r="AK6" i="6"/>
  <c r="AM107" i="9"/>
  <c r="AM108" i="9"/>
  <c r="AM109" i="9" s="1"/>
  <c r="AM106" i="9"/>
  <c r="AK10" i="7" s="1"/>
  <c r="AK9" i="7"/>
  <c r="AL115" i="9"/>
  <c r="AJ10" i="4"/>
  <c r="AK91" i="2"/>
  <c r="AJ12" i="7"/>
  <c r="K94" i="3"/>
  <c r="BB115" i="9"/>
  <c r="AL127" i="9"/>
  <c r="AI31" i="6"/>
  <c r="AI51" i="6" s="1"/>
  <c r="AK16" i="2" s="1"/>
  <c r="AZ27" i="6"/>
  <c r="AZ31" i="7"/>
  <c r="AJ12" i="6"/>
  <c r="G67" i="3"/>
  <c r="AY39" i="3"/>
  <c r="AP56" i="2"/>
  <c r="Z134" i="3"/>
  <c r="AZ17" i="3"/>
  <c r="S135" i="3"/>
  <c r="AO9" i="2"/>
  <c r="AI39" i="5"/>
  <c r="AZ39" i="5" s="1"/>
  <c r="AZ36" i="5"/>
  <c r="AS25" i="2"/>
  <c r="AJ29" i="5"/>
  <c r="AJ21" i="5"/>
  <c r="AJ30" i="5"/>
  <c r="AJ36" i="5"/>
  <c r="AZ13" i="4"/>
  <c r="AZ28" i="7"/>
  <c r="AN104" i="9"/>
  <c r="AN105" i="9"/>
  <c r="BC89" i="9"/>
  <c r="AM124" i="9"/>
  <c r="AK6" i="5"/>
  <c r="AG133" i="3"/>
  <c r="AI38" i="4"/>
  <c r="AZ35" i="4"/>
  <c r="L136" i="3"/>
  <c r="AM82" i="9"/>
  <c r="AM81" i="9"/>
  <c r="AK9" i="6"/>
  <c r="AM126" i="9"/>
  <c r="AK6" i="7"/>
  <c r="AJ13" i="4"/>
  <c r="AL117" i="9"/>
  <c r="AN52" i="9"/>
  <c r="AN53" i="9"/>
  <c r="BC37" i="9"/>
  <c r="AL108" i="9"/>
  <c r="AL109" i="9" s="1"/>
  <c r="AZ9" i="3"/>
  <c r="AK43" i="3"/>
  <c r="AI43" i="7"/>
  <c r="AI60" i="7" s="1"/>
  <c r="AK17" i="2" s="1"/>
  <c r="BB17" i="2" s="1"/>
  <c r="AZ40" i="7"/>
  <c r="BB117" i="9"/>
  <c r="BB118" i="9" s="1"/>
  <c r="AM52" i="5"/>
  <c r="R93" i="3"/>
  <c r="AH89" i="2"/>
  <c r="AH88" i="2"/>
  <c r="BA88" i="2" s="1"/>
  <c r="AH92" i="2"/>
  <c r="AJ10" i="5"/>
  <c r="AJ12" i="5" s="1"/>
  <c r="AI32" i="4"/>
  <c r="AI52" i="4" s="1"/>
  <c r="AZ28" i="4"/>
  <c r="AY43" i="3"/>
  <c r="AK113" i="9"/>
  <c r="AK118" i="9" s="1"/>
  <c r="AK86" i="2"/>
  <c r="AJ14" i="2"/>
  <c r="AJ18" i="2" s="1"/>
  <c r="AI12" i="5"/>
  <c r="AM73" i="3"/>
  <c r="AL74" i="3"/>
  <c r="AP9" i="2" s="1"/>
  <c r="J30" i="2"/>
  <c r="AS30" i="2" s="1"/>
  <c r="AS28" i="2"/>
  <c r="AJ34" i="6"/>
  <c r="AJ27" i="6"/>
  <c r="AJ28" i="6"/>
  <c r="BA18" i="2"/>
  <c r="AG80" i="3" l="1"/>
  <c r="AK14" i="2"/>
  <c r="AJ31" i="6"/>
  <c r="AJ33" i="5"/>
  <c r="AO80" i="9"/>
  <c r="AO79" i="9"/>
  <c r="AN125" i="9"/>
  <c r="AL6" i="6"/>
  <c r="AI88" i="2"/>
  <c r="AI89" i="2"/>
  <c r="AI92" i="2"/>
  <c r="AG91" i="3"/>
  <c r="AJ37" i="6"/>
  <c r="AF80" i="3"/>
  <c r="BC53" i="9"/>
  <c r="BC52" i="9"/>
  <c r="BC124" i="9" s="1"/>
  <c r="AK10" i="6"/>
  <c r="AH133" i="3"/>
  <c r="BC104" i="9"/>
  <c r="BC126" i="9" s="1"/>
  <c r="BC105" i="9"/>
  <c r="AJ39" i="5"/>
  <c r="AA134" i="3"/>
  <c r="AJ51" i="6"/>
  <c r="AL16" i="2" s="1"/>
  <c r="L94" i="3"/>
  <c r="AO45" i="2"/>
  <c r="AO52" i="9"/>
  <c r="AO53" i="9"/>
  <c r="AJ43" i="7"/>
  <c r="AN67" i="2"/>
  <c r="BC67" i="2" s="1"/>
  <c r="AN48" i="2"/>
  <c r="BC45" i="2"/>
  <c r="BC48" i="2" s="1"/>
  <c r="AJ38" i="4"/>
  <c r="AK12" i="5"/>
  <c r="AN81" i="9"/>
  <c r="AL10" i="6" s="1"/>
  <c r="AN82" i="9"/>
  <c r="AN83" i="9"/>
  <c r="AN84" i="9" s="1"/>
  <c r="AL9" i="6"/>
  <c r="BA9" i="6" s="1"/>
  <c r="AM127" i="9"/>
  <c r="BB14" i="2"/>
  <c r="BD33" i="3"/>
  <c r="AJ88" i="2"/>
  <c r="AJ89" i="2"/>
  <c r="T135" i="3"/>
  <c r="AQ57" i="2"/>
  <c r="AP45" i="2"/>
  <c r="AM115" i="9"/>
  <c r="AK10" i="4"/>
  <c r="AJ32" i="4"/>
  <c r="AN123" i="9"/>
  <c r="AL6" i="4"/>
  <c r="AK29" i="4"/>
  <c r="AK22" i="4"/>
  <c r="AK25" i="4" s="1"/>
  <c r="AK35" i="4"/>
  <c r="AK38" i="4" s="1"/>
  <c r="AK28" i="4"/>
  <c r="AK32" i="4" s="1"/>
  <c r="H45" i="3"/>
  <c r="AZ25" i="4"/>
  <c r="BA92" i="2"/>
  <c r="AM74" i="3"/>
  <c r="AQ9" i="2" s="1"/>
  <c r="BD9" i="2" s="1"/>
  <c r="BH9" i="2" s="1"/>
  <c r="AZ73" i="3"/>
  <c r="BD73" i="3" s="1"/>
  <c r="AZ32" i="4"/>
  <c r="AN55" i="9"/>
  <c r="AN54" i="9"/>
  <c r="AL10" i="5" s="1"/>
  <c r="AL9" i="5"/>
  <c r="AK32" i="7"/>
  <c r="AK31" i="7"/>
  <c r="AK40" i="7"/>
  <c r="AK43" i="7" s="1"/>
  <c r="AK25" i="7"/>
  <c r="AK28" i="7" s="1"/>
  <c r="AM83" i="9"/>
  <c r="AM84" i="9" s="1"/>
  <c r="M136" i="3"/>
  <c r="AN106" i="9"/>
  <c r="AL10" i="7" s="1"/>
  <c r="AN107" i="9"/>
  <c r="AL9" i="7"/>
  <c r="AZ74" i="3"/>
  <c r="BD74" i="3" s="1"/>
  <c r="AQ56" i="2"/>
  <c r="G69" i="3"/>
  <c r="AL113" i="9"/>
  <c r="AL86" i="2"/>
  <c r="BD9" i="3"/>
  <c r="AK12" i="7"/>
  <c r="AK27" i="6"/>
  <c r="AK31" i="6" s="1"/>
  <c r="AK28" i="6"/>
  <c r="AK34" i="6"/>
  <c r="AK37" i="6" s="1"/>
  <c r="AJ92" i="2"/>
  <c r="AO28" i="9"/>
  <c r="AO27" i="9"/>
  <c r="AM116" i="9"/>
  <c r="AJ37" i="7"/>
  <c r="AO68" i="2"/>
  <c r="AP46" i="2"/>
  <c r="BD13" i="3"/>
  <c r="AJ25" i="4"/>
  <c r="AJ52" i="4" s="1"/>
  <c r="AM56" i="9"/>
  <c r="AM57" i="9" s="1"/>
  <c r="BA10" i="7"/>
  <c r="AP100" i="9"/>
  <c r="AP101" i="9"/>
  <c r="AP98" i="9"/>
  <c r="AP94" i="9"/>
  <c r="AP102" i="9"/>
  <c r="AP95" i="9"/>
  <c r="AP91" i="9"/>
  <c r="AP77" i="9"/>
  <c r="AP99" i="9"/>
  <c r="AP96" i="9"/>
  <c r="AP89" i="9"/>
  <c r="AP75" i="9"/>
  <c r="AP71" i="9"/>
  <c r="AP67" i="9"/>
  <c r="AP93" i="9"/>
  <c r="AP72" i="9"/>
  <c r="AP68" i="9"/>
  <c r="AP64" i="9"/>
  <c r="AP92" i="9"/>
  <c r="AP76" i="9"/>
  <c r="AP70" i="9"/>
  <c r="AP47" i="9"/>
  <c r="AP97" i="9"/>
  <c r="AP69" i="9"/>
  <c r="AP62" i="9"/>
  <c r="AP48" i="9"/>
  <c r="AP73" i="9"/>
  <c r="AP50" i="9"/>
  <c r="AP45" i="9"/>
  <c r="AP41" i="9"/>
  <c r="AP37" i="9"/>
  <c r="AP23" i="9"/>
  <c r="AP19" i="9"/>
  <c r="AP15" i="9"/>
  <c r="AP90" i="9"/>
  <c r="AP66" i="9"/>
  <c r="AP49" i="9"/>
  <c r="AP42" i="9"/>
  <c r="AP38" i="9"/>
  <c r="AP24" i="9"/>
  <c r="AP20" i="9"/>
  <c r="AP16" i="9"/>
  <c r="AP12" i="9"/>
  <c r="AP46" i="9"/>
  <c r="AP39" i="9"/>
  <c r="AP22" i="9"/>
  <c r="AP14" i="9"/>
  <c r="AP74" i="9"/>
  <c r="AP44" i="9"/>
  <c r="AP21" i="9"/>
  <c r="AP13" i="9"/>
  <c r="AP65" i="9"/>
  <c r="AP43" i="9"/>
  <c r="AP18" i="9"/>
  <c r="AP63" i="9"/>
  <c r="AP17" i="9"/>
  <c r="AP25" i="9"/>
  <c r="AP40" i="9"/>
  <c r="BC28" i="9"/>
  <c r="BC27" i="9"/>
  <c r="BC123" i="9" s="1"/>
  <c r="BC127" i="9" s="1"/>
  <c r="AM40" i="3"/>
  <c r="AM37" i="3"/>
  <c r="AZ36" i="3"/>
  <c r="AZ31" i="6"/>
  <c r="BB91" i="2"/>
  <c r="BA10" i="5"/>
  <c r="AK12" i="6"/>
  <c r="J31" i="2"/>
  <c r="AI54" i="5"/>
  <c r="AK15" i="2" s="1"/>
  <c r="BB15" i="2" s="1"/>
  <c r="S93" i="3"/>
  <c r="AZ43" i="7"/>
  <c r="AN124" i="9"/>
  <c r="AL6" i="5"/>
  <c r="AL118" i="9"/>
  <c r="AL91" i="2"/>
  <c r="AZ38" i="4"/>
  <c r="AK30" i="5"/>
  <c r="AK36" i="5"/>
  <c r="AK39" i="5" s="1"/>
  <c r="AK29" i="5"/>
  <c r="AK21" i="5"/>
  <c r="AK26" i="5" s="1"/>
  <c r="AN126" i="9"/>
  <c r="AL6" i="7"/>
  <c r="AJ26" i="5"/>
  <c r="AZ37" i="7"/>
  <c r="AZ60" i="7" s="1"/>
  <c r="AO105" i="9"/>
  <c r="AO104" i="9"/>
  <c r="AM117" i="9"/>
  <c r="AJ28" i="7"/>
  <c r="AJ60" i="7" s="1"/>
  <c r="AL17" i="2" s="1"/>
  <c r="AZ12" i="5"/>
  <c r="H18" i="3"/>
  <c r="Z92" i="3"/>
  <c r="AQ8" i="9"/>
  <c r="AO4" i="7"/>
  <c r="AO4" i="6"/>
  <c r="AO4" i="4"/>
  <c r="AO4" i="5"/>
  <c r="AQ3" i="2"/>
  <c r="AM4" i="3"/>
  <c r="BC79" i="9"/>
  <c r="BC125" i="9" s="1"/>
  <c r="BC80" i="9"/>
  <c r="AN114" i="9"/>
  <c r="AN30" i="9"/>
  <c r="AN116" i="9" s="1"/>
  <c r="AN29" i="9"/>
  <c r="AN31" i="9" s="1"/>
  <c r="AN32" i="9" s="1"/>
  <c r="AL9" i="4"/>
  <c r="BB16" i="2"/>
  <c r="AO49" i="5"/>
  <c r="AZ79" i="3"/>
  <c r="BD79" i="3" s="1"/>
  <c r="BD47" i="9" l="1"/>
  <c r="BH47" i="9" s="1"/>
  <c r="AL14" i="2"/>
  <c r="BD93" i="9"/>
  <c r="BH93" i="9" s="1"/>
  <c r="BD70" i="9"/>
  <c r="BH70" i="9" s="1"/>
  <c r="BD46" i="9"/>
  <c r="BH46" i="9" s="1"/>
  <c r="BD50" i="9"/>
  <c r="BH50" i="9" s="1"/>
  <c r="BD75" i="9"/>
  <c r="BH75" i="9" s="1"/>
  <c r="BC81" i="9"/>
  <c r="BC83" i="9" s="1"/>
  <c r="BC84" i="9" s="1"/>
  <c r="BC82" i="9"/>
  <c r="H19" i="3"/>
  <c r="AL36" i="5"/>
  <c r="AL39" i="5" s="1"/>
  <c r="BA6" i="5"/>
  <c r="AL29" i="5"/>
  <c r="AL33" i="5" s="1"/>
  <c r="AL21" i="5"/>
  <c r="AL26" i="5" s="1"/>
  <c r="AL30" i="5"/>
  <c r="BA30" i="5" s="1"/>
  <c r="AZ37" i="3"/>
  <c r="BD36" i="3"/>
  <c r="BD37" i="3" s="1"/>
  <c r="AO123" i="9"/>
  <c r="AM6" i="4"/>
  <c r="G71" i="3"/>
  <c r="AL12" i="7"/>
  <c r="BA9" i="7"/>
  <c r="AO106" i="9"/>
  <c r="AO108" i="9" s="1"/>
  <c r="AO109" i="9" s="1"/>
  <c r="AO107" i="9"/>
  <c r="AM9" i="7"/>
  <c r="BA21" i="5"/>
  <c r="AK33" i="5"/>
  <c r="T93" i="3"/>
  <c r="BC114" i="9"/>
  <c r="BC29" i="9"/>
  <c r="BC30" i="9"/>
  <c r="AP27" i="9"/>
  <c r="AP28" i="9"/>
  <c r="AP53" i="9"/>
  <c r="AP52" i="9"/>
  <c r="AP105" i="9"/>
  <c r="AP104" i="9"/>
  <c r="BD12" i="9"/>
  <c r="N136" i="3"/>
  <c r="AK37" i="7"/>
  <c r="AN56" i="9"/>
  <c r="AN57" i="9" s="1"/>
  <c r="H48" i="3"/>
  <c r="AP48" i="2"/>
  <c r="AP67" i="2"/>
  <c r="U135" i="3"/>
  <c r="AO55" i="9"/>
  <c r="AO54" i="9"/>
  <c r="AM10" i="5" s="1"/>
  <c r="AM9" i="5"/>
  <c r="M94" i="3"/>
  <c r="AB134" i="3"/>
  <c r="BC54" i="9"/>
  <c r="BC56" i="9" s="1"/>
  <c r="BC57" i="9" s="1"/>
  <c r="BC55" i="9"/>
  <c r="AH91" i="3"/>
  <c r="AQ101" i="9"/>
  <c r="BD101" i="9" s="1"/>
  <c r="BH101" i="9" s="1"/>
  <c r="AQ102" i="9"/>
  <c r="BD102" i="9" s="1"/>
  <c r="BH102" i="9" s="1"/>
  <c r="AQ98" i="9"/>
  <c r="BD98" i="9" s="1"/>
  <c r="BH98" i="9" s="1"/>
  <c r="AQ100" i="9"/>
  <c r="BD100" i="9" s="1"/>
  <c r="BH100" i="9" s="1"/>
  <c r="AQ95" i="9"/>
  <c r="BD95" i="9" s="1"/>
  <c r="BH95" i="9" s="1"/>
  <c r="AQ99" i="9"/>
  <c r="BD99" i="9" s="1"/>
  <c r="BH99" i="9" s="1"/>
  <c r="AQ96" i="9"/>
  <c r="BD96" i="9" s="1"/>
  <c r="BH96" i="9" s="1"/>
  <c r="AQ92" i="9"/>
  <c r="BD92" i="9" s="1"/>
  <c r="BH92" i="9" s="1"/>
  <c r="AQ93" i="9"/>
  <c r="AQ77" i="9"/>
  <c r="BD77" i="9" s="1"/>
  <c r="BH77" i="9" s="1"/>
  <c r="AQ72" i="9"/>
  <c r="BD72" i="9" s="1"/>
  <c r="BH72" i="9" s="1"/>
  <c r="AQ68" i="9"/>
  <c r="BD68" i="9" s="1"/>
  <c r="BH68" i="9" s="1"/>
  <c r="AQ64" i="9"/>
  <c r="BD64" i="9" s="1"/>
  <c r="BH64" i="9" s="1"/>
  <c r="AQ90" i="9"/>
  <c r="BD90" i="9" s="1"/>
  <c r="BH90" i="9" s="1"/>
  <c r="AQ73" i="9"/>
  <c r="BD73" i="9" s="1"/>
  <c r="BH73" i="9" s="1"/>
  <c r="AQ69" i="9"/>
  <c r="BD69" i="9" s="1"/>
  <c r="BH69" i="9" s="1"/>
  <c r="AQ65" i="9"/>
  <c r="BD65" i="9" s="1"/>
  <c r="BH65" i="9" s="1"/>
  <c r="AQ97" i="9"/>
  <c r="BD97" i="9" s="1"/>
  <c r="BH97" i="9" s="1"/>
  <c r="AQ75" i="9"/>
  <c r="AQ67" i="9"/>
  <c r="BD67" i="9" s="1"/>
  <c r="BH67" i="9" s="1"/>
  <c r="AQ62" i="9"/>
  <c r="AQ48" i="9"/>
  <c r="BD48" i="9" s="1"/>
  <c r="BH48" i="9" s="1"/>
  <c r="AQ89" i="9"/>
  <c r="AQ74" i="9"/>
  <c r="BD74" i="9" s="1"/>
  <c r="BH74" i="9" s="1"/>
  <c r="AQ66" i="9"/>
  <c r="BD66" i="9" s="1"/>
  <c r="BH66" i="9" s="1"/>
  <c r="AQ63" i="9"/>
  <c r="BD63" i="9" s="1"/>
  <c r="BH63" i="9" s="1"/>
  <c r="AQ49" i="9"/>
  <c r="BD49" i="9" s="1"/>
  <c r="BH49" i="9" s="1"/>
  <c r="AQ94" i="9"/>
  <c r="BD94" i="9" s="1"/>
  <c r="BH94" i="9" s="1"/>
  <c r="AQ91" i="9"/>
  <c r="BD91" i="9" s="1"/>
  <c r="BH91" i="9" s="1"/>
  <c r="AQ76" i="9"/>
  <c r="BD76" i="9" s="1"/>
  <c r="BH76" i="9" s="1"/>
  <c r="AQ47" i="9"/>
  <c r="AQ42" i="9"/>
  <c r="BD42" i="9" s="1"/>
  <c r="BH42" i="9" s="1"/>
  <c r="AQ38" i="9"/>
  <c r="BD38" i="9" s="1"/>
  <c r="BH38" i="9" s="1"/>
  <c r="AQ24" i="9"/>
  <c r="BD24" i="9" s="1"/>
  <c r="BH24" i="9" s="1"/>
  <c r="AQ20" i="9"/>
  <c r="BD20" i="9" s="1"/>
  <c r="BH20" i="9" s="1"/>
  <c r="AQ16" i="9"/>
  <c r="BD16" i="9" s="1"/>
  <c r="BH16" i="9" s="1"/>
  <c r="AQ12" i="9"/>
  <c r="AQ71" i="9"/>
  <c r="BD71" i="9" s="1"/>
  <c r="BH71" i="9" s="1"/>
  <c r="AQ46" i="9"/>
  <c r="AQ43" i="9"/>
  <c r="BD43" i="9" s="1"/>
  <c r="BH43" i="9" s="1"/>
  <c r="AQ39" i="9"/>
  <c r="BD39" i="9" s="1"/>
  <c r="BH39" i="9" s="1"/>
  <c r="AQ25" i="9"/>
  <c r="BD25" i="9" s="1"/>
  <c r="BH25" i="9" s="1"/>
  <c r="AQ21" i="9"/>
  <c r="BD21" i="9" s="1"/>
  <c r="BH21" i="9" s="1"/>
  <c r="AQ17" i="9"/>
  <c r="BD17" i="9" s="1"/>
  <c r="BH17" i="9" s="1"/>
  <c r="AQ13" i="9"/>
  <c r="BD13" i="9" s="1"/>
  <c r="BH13" i="9" s="1"/>
  <c r="AQ44" i="9"/>
  <c r="BD44" i="9" s="1"/>
  <c r="BH44" i="9" s="1"/>
  <c r="AQ19" i="9"/>
  <c r="BD19" i="9" s="1"/>
  <c r="BH19" i="9" s="1"/>
  <c r="AQ50" i="9"/>
  <c r="AQ41" i="9"/>
  <c r="BD41" i="9" s="1"/>
  <c r="BH41" i="9" s="1"/>
  <c r="AQ18" i="9"/>
  <c r="BD18" i="9" s="1"/>
  <c r="BH18" i="9" s="1"/>
  <c r="AQ70" i="9"/>
  <c r="AQ23" i="9"/>
  <c r="BD23" i="9" s="1"/>
  <c r="BH23" i="9" s="1"/>
  <c r="AQ37" i="9"/>
  <c r="AQ22" i="9"/>
  <c r="BD22" i="9" s="1"/>
  <c r="BH22" i="9" s="1"/>
  <c r="AQ40" i="9"/>
  <c r="BD40" i="9" s="1"/>
  <c r="BH40" i="9" s="1"/>
  <c r="AQ15" i="9"/>
  <c r="BD15" i="9" s="1"/>
  <c r="BH15" i="9" s="1"/>
  <c r="AQ45" i="9"/>
  <c r="BD45" i="9" s="1"/>
  <c r="BH45" i="9" s="1"/>
  <c r="AQ14" i="9"/>
  <c r="BD14" i="9" s="1"/>
  <c r="BH14" i="9" s="1"/>
  <c r="AO126" i="9"/>
  <c r="AM6" i="7"/>
  <c r="BA26" i="5"/>
  <c r="BC113" i="9"/>
  <c r="BC86" i="2"/>
  <c r="AZ35" i="3"/>
  <c r="BA39" i="5"/>
  <c r="AI133" i="3"/>
  <c r="BA33" i="5"/>
  <c r="BA9" i="4"/>
  <c r="AN117" i="9"/>
  <c r="AZ54" i="5"/>
  <c r="AM91" i="2"/>
  <c r="AL31" i="7"/>
  <c r="AL40" i="7"/>
  <c r="AL43" i="7" s="1"/>
  <c r="AL25" i="7"/>
  <c r="AL32" i="7"/>
  <c r="BA32" i="7" s="1"/>
  <c r="BA6" i="7"/>
  <c r="AM43" i="3"/>
  <c r="AZ40" i="3"/>
  <c r="AP68" i="2"/>
  <c r="AQ46" i="2"/>
  <c r="AO114" i="9"/>
  <c r="AO29" i="9"/>
  <c r="AO30" i="9"/>
  <c r="AO116" i="9" s="1"/>
  <c r="AM9" i="4"/>
  <c r="AR56" i="2"/>
  <c r="AS56" i="2" s="1"/>
  <c r="AT56" i="2" s="1"/>
  <c r="AU56" i="2" s="1"/>
  <c r="AV56" i="2" s="1"/>
  <c r="AW56" i="2" s="1"/>
  <c r="AX56" i="2" s="1"/>
  <c r="AY56" i="2" s="1"/>
  <c r="AZ56" i="2" s="1"/>
  <c r="BA56" i="2" s="1"/>
  <c r="BB56" i="2" s="1"/>
  <c r="BC56" i="2" s="1"/>
  <c r="AL22" i="4"/>
  <c r="AL25" i="4" s="1"/>
  <c r="BA6" i="4"/>
  <c r="AL35" i="4"/>
  <c r="AL28" i="4"/>
  <c r="AL32" i="4" s="1"/>
  <c r="AL29" i="4"/>
  <c r="BA29" i="4" s="1"/>
  <c r="AR57" i="2"/>
  <c r="AS57" i="2" s="1"/>
  <c r="AT57" i="2" s="1"/>
  <c r="AU57" i="2" s="1"/>
  <c r="AV57" i="2" s="1"/>
  <c r="AW57" i="2" s="1"/>
  <c r="AX57" i="2" s="1"/>
  <c r="AY57" i="2" s="1"/>
  <c r="AZ57" i="2" s="1"/>
  <c r="BA57" i="2" s="1"/>
  <c r="BB57" i="2" s="1"/>
  <c r="BC57" i="2" s="1"/>
  <c r="AQ45" i="2"/>
  <c r="AM113" i="9"/>
  <c r="AM118" i="9" s="1"/>
  <c r="AM86" i="2"/>
  <c r="BA40" i="7"/>
  <c r="AO124" i="9"/>
  <c r="AM6" i="5"/>
  <c r="BC106" i="9"/>
  <c r="BC108" i="9" s="1"/>
  <c r="BC109" i="9" s="1"/>
  <c r="BC107" i="9"/>
  <c r="BA10" i="6"/>
  <c r="AO125" i="9"/>
  <c r="AM6" i="6"/>
  <c r="AJ54" i="5"/>
  <c r="AL15" i="2" s="1"/>
  <c r="AO52" i="5"/>
  <c r="BB52" i="5" s="1"/>
  <c r="BF52" i="5" s="1"/>
  <c r="BB49" i="5"/>
  <c r="BF49" i="5" s="1"/>
  <c r="AN115" i="9"/>
  <c r="AL10" i="4"/>
  <c r="BA10" i="4" s="1"/>
  <c r="AA92" i="3"/>
  <c r="AK13" i="4"/>
  <c r="AK52" i="4" s="1"/>
  <c r="J62" i="2"/>
  <c r="J32" i="2"/>
  <c r="AS31" i="2"/>
  <c r="AK51" i="6"/>
  <c r="AM16" i="2" s="1"/>
  <c r="AZ51" i="6"/>
  <c r="AP79" i="9"/>
  <c r="AP80" i="9"/>
  <c r="BA22" i="4"/>
  <c r="AK60" i="7"/>
  <c r="AM17" i="2" s="1"/>
  <c r="AZ52" i="4"/>
  <c r="AN108" i="9"/>
  <c r="AN109" i="9" s="1"/>
  <c r="AL12" i="5"/>
  <c r="AL54" i="5" s="1"/>
  <c r="AN15" i="2" s="1"/>
  <c r="BA9" i="5"/>
  <c r="AN127" i="9"/>
  <c r="BD35" i="3"/>
  <c r="AL12" i="6"/>
  <c r="AK54" i="5"/>
  <c r="AM15" i="2" s="1"/>
  <c r="AO67" i="2"/>
  <c r="AO48" i="2"/>
  <c r="BA36" i="5"/>
  <c r="BA34" i="6"/>
  <c r="AL28" i="6"/>
  <c r="BA28" i="6" s="1"/>
  <c r="AL34" i="6"/>
  <c r="AL37" i="6" s="1"/>
  <c r="BA37" i="6" s="1"/>
  <c r="BA6" i="6"/>
  <c r="AL27" i="6"/>
  <c r="AO82" i="9"/>
  <c r="AO81" i="9"/>
  <c r="AM10" i="6" s="1"/>
  <c r="AM9" i="6"/>
  <c r="AK18" i="2"/>
  <c r="AM12" i="6" l="1"/>
  <c r="BD27" i="9"/>
  <c r="BD28" i="9"/>
  <c r="BH12" i="9"/>
  <c r="BH28" i="9" s="1"/>
  <c r="AM12" i="7"/>
  <c r="AN113" i="9"/>
  <c r="AN118" i="9" s="1"/>
  <c r="AN86" i="2"/>
  <c r="BA25" i="4"/>
  <c r="J70" i="2"/>
  <c r="AS62" i="2"/>
  <c r="J50" i="2"/>
  <c r="AB92" i="3"/>
  <c r="BA43" i="7"/>
  <c r="AQ48" i="2"/>
  <c r="AQ67" i="2"/>
  <c r="BD67" i="2" s="1"/>
  <c r="BH67" i="2" s="1"/>
  <c r="BD45" i="2"/>
  <c r="AL38" i="4"/>
  <c r="BA35" i="4"/>
  <c r="BD56" i="2"/>
  <c r="BH56" i="2"/>
  <c r="BF56" i="2"/>
  <c r="BG56" i="2"/>
  <c r="AO115" i="9"/>
  <c r="AO117" i="9" s="1"/>
  <c r="AM10" i="4"/>
  <c r="AZ39" i="3"/>
  <c r="BD40" i="3"/>
  <c r="BD39" i="3" s="1"/>
  <c r="AL28" i="7"/>
  <c r="BA25" i="7"/>
  <c r="AN91" i="2"/>
  <c r="AQ53" i="9"/>
  <c r="AQ52" i="9"/>
  <c r="BD37" i="9"/>
  <c r="AQ27" i="9"/>
  <c r="AQ28" i="9"/>
  <c r="AQ80" i="9"/>
  <c r="AQ79" i="9"/>
  <c r="AC134" i="3"/>
  <c r="BA28" i="4"/>
  <c r="AP126" i="9"/>
  <c r="AN6" i="7"/>
  <c r="AP114" i="9"/>
  <c r="AP29" i="9"/>
  <c r="AP30" i="9"/>
  <c r="AN9" i="4"/>
  <c r="BC115" i="9"/>
  <c r="BC117" i="9" s="1"/>
  <c r="BC118" i="9" s="1"/>
  <c r="BA12" i="7"/>
  <c r="AM35" i="4"/>
  <c r="AM28" i="4"/>
  <c r="AM29" i="4"/>
  <c r="AM22" i="4"/>
  <c r="BD62" i="9"/>
  <c r="AH80" i="3"/>
  <c r="AL31" i="6"/>
  <c r="BA31" i="6" s="1"/>
  <c r="BA27" i="6"/>
  <c r="BC116" i="9"/>
  <c r="G76" i="3"/>
  <c r="K8" i="2"/>
  <c r="H22" i="3"/>
  <c r="AL18" i="2"/>
  <c r="AK89" i="2"/>
  <c r="BB89" i="2" s="1"/>
  <c r="AK88" i="2"/>
  <c r="BB88" i="2" s="1"/>
  <c r="AK92" i="2"/>
  <c r="BB18" i="2"/>
  <c r="AO83" i="9"/>
  <c r="AO84" i="9" s="1"/>
  <c r="AX80" i="3"/>
  <c r="AP81" i="9"/>
  <c r="AN10" i="6" s="1"/>
  <c r="AP82" i="9"/>
  <c r="AN9" i="6"/>
  <c r="BC15" i="2"/>
  <c r="BD57" i="2"/>
  <c r="BF57" i="2"/>
  <c r="BH57" i="2"/>
  <c r="BG57" i="2"/>
  <c r="AM13" i="4"/>
  <c r="AZ43" i="3"/>
  <c r="BD43" i="3" s="1"/>
  <c r="BA13" i="4"/>
  <c r="AJ133" i="3"/>
  <c r="AM31" i="7"/>
  <c r="AM40" i="7"/>
  <c r="AM32" i="7"/>
  <c r="AM25" i="7"/>
  <c r="BA29" i="5"/>
  <c r="V135" i="3"/>
  <c r="AP106" i="9"/>
  <c r="AN10" i="7" s="1"/>
  <c r="AP107" i="9"/>
  <c r="AP108" i="9"/>
  <c r="AP109" i="9" s="1"/>
  <c r="AN9" i="7"/>
  <c r="AN12" i="7" s="1"/>
  <c r="AP123" i="9"/>
  <c r="AN6" i="4"/>
  <c r="AL60" i="7"/>
  <c r="AN17" i="2" s="1"/>
  <c r="BC17" i="2" s="1"/>
  <c r="AO127" i="9"/>
  <c r="AI91" i="3"/>
  <c r="AM12" i="5"/>
  <c r="AP54" i="9"/>
  <c r="AN10" i="5" s="1"/>
  <c r="AP55" i="9"/>
  <c r="AN9" i="5"/>
  <c r="U93" i="3"/>
  <c r="BA12" i="5"/>
  <c r="AL51" i="6"/>
  <c r="AN16" i="2" s="1"/>
  <c r="BC16" i="2" s="1"/>
  <c r="AP125" i="9"/>
  <c r="AN6" i="6"/>
  <c r="AS32" i="2"/>
  <c r="AI80" i="3"/>
  <c r="AM14" i="2"/>
  <c r="AM18" i="2" s="1"/>
  <c r="AM34" i="6"/>
  <c r="AM27" i="6"/>
  <c r="AM28" i="6"/>
  <c r="AM36" i="5"/>
  <c r="AM29" i="5"/>
  <c r="AM21" i="5"/>
  <c r="AM30" i="5"/>
  <c r="AO31" i="9"/>
  <c r="AO32" i="9" s="1"/>
  <c r="AQ68" i="2"/>
  <c r="BD68" i="2" s="1"/>
  <c r="BH68" i="2" s="1"/>
  <c r="BD46" i="2"/>
  <c r="BH46" i="2" s="1"/>
  <c r="AL37" i="7"/>
  <c r="BA31" i="7"/>
  <c r="AL13" i="4"/>
  <c r="AL52" i="4" s="1"/>
  <c r="AQ104" i="9"/>
  <c r="AQ105" i="9"/>
  <c r="BD89" i="9"/>
  <c r="N94" i="3"/>
  <c r="AO56" i="9"/>
  <c r="AO57" i="9" s="1"/>
  <c r="H137" i="3"/>
  <c r="O136" i="3"/>
  <c r="AP124" i="9"/>
  <c r="AN6" i="5"/>
  <c r="BC31" i="9"/>
  <c r="BC32" i="9" s="1"/>
  <c r="AM10" i="7"/>
  <c r="BA12" i="6"/>
  <c r="AO91" i="2" l="1"/>
  <c r="BA51" i="6"/>
  <c r="I137" i="3"/>
  <c r="H169" i="3"/>
  <c r="AM88" i="2"/>
  <c r="AM89" i="2"/>
  <c r="V93" i="3"/>
  <c r="AK133" i="3"/>
  <c r="H95" i="3"/>
  <c r="AM32" i="4"/>
  <c r="AP115" i="9"/>
  <c r="AP117" i="9" s="1"/>
  <c r="AN10" i="4"/>
  <c r="H82" i="3"/>
  <c r="AQ107" i="9"/>
  <c r="AQ106" i="9"/>
  <c r="AO10" i="7" s="1"/>
  <c r="BB10" i="7" s="1"/>
  <c r="BF10" i="7" s="1"/>
  <c r="AO9" i="7"/>
  <c r="AO12" i="7" s="1"/>
  <c r="AJ80" i="3"/>
  <c r="AN14" i="2"/>
  <c r="AN18" i="2" s="1"/>
  <c r="AM26" i="5"/>
  <c r="AN12" i="5"/>
  <c r="W135" i="3"/>
  <c r="AM43" i="7"/>
  <c r="AP83" i="9"/>
  <c r="AP84" i="9" s="1"/>
  <c r="BB92" i="2"/>
  <c r="BC14" i="2"/>
  <c r="G77" i="3"/>
  <c r="G85" i="3"/>
  <c r="BD80" i="9"/>
  <c r="BD79" i="9"/>
  <c r="BH62" i="9"/>
  <c r="BH80" i="9" s="1"/>
  <c r="AM38" i="4"/>
  <c r="AN13" i="4"/>
  <c r="AQ81" i="9"/>
  <c r="AQ82" i="9"/>
  <c r="AO9" i="6"/>
  <c r="AQ124" i="9"/>
  <c r="AO6" i="5"/>
  <c r="BA38" i="4"/>
  <c r="AC92" i="3"/>
  <c r="BH29" i="9"/>
  <c r="BH30" i="9"/>
  <c r="BH31" i="9"/>
  <c r="BH32" i="9" s="1"/>
  <c r="AN34" i="6"/>
  <c r="AN37" i="6" s="1"/>
  <c r="AN27" i="6"/>
  <c r="AN28" i="6"/>
  <c r="K87" i="2"/>
  <c r="K10" i="2"/>
  <c r="K39" i="2"/>
  <c r="K65" i="2" s="1"/>
  <c r="BA32" i="4"/>
  <c r="BD53" i="9"/>
  <c r="BD114" i="9" s="1"/>
  <c r="BD52" i="9"/>
  <c r="BH37" i="9"/>
  <c r="BH53" i="9" s="1"/>
  <c r="AQ126" i="9"/>
  <c r="AO6" i="7"/>
  <c r="BA37" i="7"/>
  <c r="AM33" i="5"/>
  <c r="AM31" i="6"/>
  <c r="BA54" i="5"/>
  <c r="AN28" i="4"/>
  <c r="AN29" i="4"/>
  <c r="AN22" i="4"/>
  <c r="AN25" i="4" s="1"/>
  <c r="AN35" i="4"/>
  <c r="AN38" i="4" s="1"/>
  <c r="AM37" i="7"/>
  <c r="AN12" i="6"/>
  <c r="BC18" i="2"/>
  <c r="AL89" i="2"/>
  <c r="AL88" i="2"/>
  <c r="AL92" i="2"/>
  <c r="AM25" i="4"/>
  <c r="AM52" i="4" s="1"/>
  <c r="AP31" i="9"/>
  <c r="AP32" i="9" s="1"/>
  <c r="AN40" i="7"/>
  <c r="AN43" i="7" s="1"/>
  <c r="AN32" i="7"/>
  <c r="AN31" i="7"/>
  <c r="AN25" i="7"/>
  <c r="AN28" i="7" s="1"/>
  <c r="AQ114" i="9"/>
  <c r="AQ30" i="9"/>
  <c r="AQ29" i="9"/>
  <c r="AO9" i="4"/>
  <c r="AQ54" i="9"/>
  <c r="AO10" i="5" s="1"/>
  <c r="BB10" i="5" s="1"/>
  <c r="BF10" i="5" s="1"/>
  <c r="AQ55" i="9"/>
  <c r="AQ56" i="9"/>
  <c r="AQ57" i="9" s="1"/>
  <c r="AO9" i="5"/>
  <c r="AO12" i="5" s="1"/>
  <c r="AM92" i="2"/>
  <c r="AS50" i="2"/>
  <c r="AS51" i="2" s="1"/>
  <c r="J51" i="2"/>
  <c r="BD30" i="9"/>
  <c r="BD31" i="9"/>
  <c r="BD32" i="9" s="1"/>
  <c r="BD29" i="9"/>
  <c r="BB9" i="6"/>
  <c r="BF9" i="6" s="1"/>
  <c r="AN29" i="5"/>
  <c r="AN33" i="5" s="1"/>
  <c r="AN21" i="5"/>
  <c r="AN26" i="5" s="1"/>
  <c r="AN30" i="5"/>
  <c r="AN36" i="5"/>
  <c r="AN39" i="5" s="1"/>
  <c r="BD104" i="9"/>
  <c r="BD105" i="9"/>
  <c r="BH89" i="9"/>
  <c r="BH105" i="9" s="1"/>
  <c r="AQ125" i="9"/>
  <c r="AO6" i="6"/>
  <c r="J79" i="2"/>
  <c r="AS70" i="2"/>
  <c r="AS73" i="2" s="1"/>
  <c r="AS76" i="2" s="1"/>
  <c r="P136" i="3"/>
  <c r="O94" i="3"/>
  <c r="AM39" i="5"/>
  <c r="AM37" i="6"/>
  <c r="AP56" i="9"/>
  <c r="AP57" i="9" s="1"/>
  <c r="AJ91" i="3"/>
  <c r="AO113" i="9"/>
  <c r="AO118" i="9" s="1"/>
  <c r="AO86" i="2"/>
  <c r="AP127" i="9"/>
  <c r="AM28" i="7"/>
  <c r="AM60" i="7" s="1"/>
  <c r="AO17" i="2" s="1"/>
  <c r="BC91" i="2"/>
  <c r="AP116" i="9"/>
  <c r="AD134" i="3"/>
  <c r="AQ123" i="9"/>
  <c r="AQ127" i="9" s="1"/>
  <c r="AO6" i="4"/>
  <c r="BA28" i="7"/>
  <c r="BA60" i="7" s="1"/>
  <c r="BD48" i="2"/>
  <c r="BH45" i="2"/>
  <c r="BH48" i="2" s="1"/>
  <c r="BB9" i="7"/>
  <c r="BD123" i="9"/>
  <c r="BH27" i="9"/>
  <c r="BH123" i="9" s="1"/>
  <c r="AP91" i="2" l="1"/>
  <c r="BB30" i="5"/>
  <c r="BF30" i="5" s="1"/>
  <c r="AO14" i="2"/>
  <c r="AO40" i="7"/>
  <c r="AO43" i="7" s="1"/>
  <c r="AO31" i="7"/>
  <c r="AO25" i="7"/>
  <c r="AO28" i="7" s="1"/>
  <c r="AO32" i="7"/>
  <c r="BB32" i="7" s="1"/>
  <c r="BF32" i="7" s="1"/>
  <c r="BB6" i="7"/>
  <c r="BF6" i="7" s="1"/>
  <c r="AM51" i="6"/>
  <c r="AO16" i="2" s="1"/>
  <c r="AQ113" i="9"/>
  <c r="AQ86" i="2"/>
  <c r="BC92" i="2"/>
  <c r="AS79" i="2"/>
  <c r="J80" i="2"/>
  <c r="J38" i="2" s="1"/>
  <c r="BD126" i="9"/>
  <c r="BH104" i="9"/>
  <c r="BH126" i="9" s="1"/>
  <c r="AQ115" i="9"/>
  <c r="AQ117" i="9" s="1"/>
  <c r="AO10" i="4"/>
  <c r="BB10" i="4" s="1"/>
  <c r="BF10" i="4" s="1"/>
  <c r="K20" i="2"/>
  <c r="K11" i="2"/>
  <c r="AD92" i="3"/>
  <c r="AO30" i="5"/>
  <c r="BB6" i="5"/>
  <c r="BF6" i="5" s="1"/>
  <c r="AO36" i="5"/>
  <c r="AO29" i="5"/>
  <c r="AO21" i="5"/>
  <c r="AO26" i="5" s="1"/>
  <c r="AO10" i="6"/>
  <c r="BB10" i="6" s="1"/>
  <c r="BF10" i="6" s="1"/>
  <c r="BD82" i="9"/>
  <c r="BD83" i="9" s="1"/>
  <c r="BD84" i="9" s="1"/>
  <c r="BD81" i="9"/>
  <c r="X135" i="3"/>
  <c r="BB26" i="5"/>
  <c r="BF26" i="5" s="1"/>
  <c r="AL133" i="3"/>
  <c r="W93" i="3"/>
  <c r="J137" i="3"/>
  <c r="BB12" i="7"/>
  <c r="BF9" i="7"/>
  <c r="AP113" i="9"/>
  <c r="AP118" i="9" s="1"/>
  <c r="AP86" i="2"/>
  <c r="P94" i="3"/>
  <c r="BD107" i="9"/>
  <c r="BD106" i="9"/>
  <c r="BD108" i="9" s="1"/>
  <c r="BD109" i="9" s="1"/>
  <c r="BB9" i="4"/>
  <c r="AN54" i="5"/>
  <c r="AP15" i="2" s="1"/>
  <c r="I95" i="3"/>
  <c r="H127" i="3"/>
  <c r="BB25" i="7"/>
  <c r="Q136" i="3"/>
  <c r="AO27" i="6"/>
  <c r="AO28" i="6"/>
  <c r="BB28" i="6" s="1"/>
  <c r="BF28" i="6" s="1"/>
  <c r="BB6" i="6"/>
  <c r="BF6" i="6" s="1"/>
  <c r="AO34" i="6"/>
  <c r="AQ31" i="9"/>
  <c r="AQ32" i="9" s="1"/>
  <c r="AN37" i="7"/>
  <c r="AN60" i="7" s="1"/>
  <c r="AP17" i="2" s="1"/>
  <c r="AN32" i="4"/>
  <c r="AN52" i="4" s="1"/>
  <c r="BH54" i="9"/>
  <c r="BH55" i="9"/>
  <c r="BH116" i="9" s="1"/>
  <c r="AN31" i="6"/>
  <c r="AN51" i="6" s="1"/>
  <c r="AP16" i="2" s="1"/>
  <c r="AQ83" i="9"/>
  <c r="AQ84" i="9" s="1"/>
  <c r="BB40" i="7"/>
  <c r="BB12" i="5"/>
  <c r="AN88" i="2"/>
  <c r="BC88" i="2" s="1"/>
  <c r="AN89" i="2"/>
  <c r="AQ108" i="9"/>
  <c r="AQ109" i="9" s="1"/>
  <c r="AN92" i="2"/>
  <c r="AO29" i="4"/>
  <c r="BB29" i="4" s="1"/>
  <c r="BF29" i="4" s="1"/>
  <c r="AO22" i="4"/>
  <c r="AO25" i="4" s="1"/>
  <c r="AO35" i="4"/>
  <c r="AO38" i="4" s="1"/>
  <c r="AO28" i="4"/>
  <c r="BB6" i="4"/>
  <c r="BF6" i="4" s="1"/>
  <c r="BD54" i="9"/>
  <c r="BD56" i="9" s="1"/>
  <c r="BD57" i="9" s="1"/>
  <c r="BD55" i="9"/>
  <c r="BD116" i="9" s="1"/>
  <c r="BD125" i="9"/>
  <c r="BH79" i="9"/>
  <c r="BH125" i="9" s="1"/>
  <c r="BB21" i="5"/>
  <c r="BF21" i="5" s="1"/>
  <c r="H49" i="3"/>
  <c r="H52" i="3"/>
  <c r="BD127" i="9"/>
  <c r="AE134" i="3"/>
  <c r="AK91" i="3"/>
  <c r="BH106" i="9"/>
  <c r="BH115" i="9" s="1"/>
  <c r="BH107" i="9"/>
  <c r="AQ116" i="9"/>
  <c r="BC89" i="2"/>
  <c r="BA52" i="4"/>
  <c r="BB9" i="5"/>
  <c r="BF9" i="5" s="1"/>
  <c r="BD124" i="9"/>
  <c r="BH52" i="9"/>
  <c r="BH124" i="9" s="1"/>
  <c r="BH127" i="9" s="1"/>
  <c r="BH113" i="9" s="1"/>
  <c r="BH114" i="9"/>
  <c r="AO12" i="6"/>
  <c r="BH81" i="9"/>
  <c r="BH83" i="9" s="1"/>
  <c r="BH84" i="9" s="1"/>
  <c r="BH82" i="9"/>
  <c r="AM54" i="5"/>
  <c r="AO15" i="2" s="1"/>
  <c r="AL80" i="3" l="1"/>
  <c r="AP14" i="2"/>
  <c r="AP18" i="2" s="1"/>
  <c r="AQ118" i="9"/>
  <c r="AQ91" i="2"/>
  <c r="BH108" i="9"/>
  <c r="BH109" i="9" s="1"/>
  <c r="AF134" i="3"/>
  <c r="BF12" i="5"/>
  <c r="AO37" i="6"/>
  <c r="BB37" i="6" s="1"/>
  <c r="BF37" i="6" s="1"/>
  <c r="BB34" i="6"/>
  <c r="BF34" i="6" s="1"/>
  <c r="AO13" i="4"/>
  <c r="K137" i="3"/>
  <c r="BB35" i="4"/>
  <c r="AO39" i="5"/>
  <c r="BB39" i="5" s="1"/>
  <c r="BF39" i="5" s="1"/>
  <c r="BB36" i="5"/>
  <c r="BF36" i="5" s="1"/>
  <c r="AE92" i="3"/>
  <c r="K21" i="2"/>
  <c r="K24" i="2"/>
  <c r="AP92" i="2"/>
  <c r="BD113" i="9"/>
  <c r="BD86" i="2"/>
  <c r="BB28" i="7"/>
  <c r="BF28" i="7" s="1"/>
  <c r="BF25" i="7"/>
  <c r="BB13" i="4"/>
  <c r="BF9" i="4"/>
  <c r="Y135" i="3"/>
  <c r="BD115" i="9"/>
  <c r="BD117" i="9" s="1"/>
  <c r="BD118" i="9" s="1"/>
  <c r="AL91" i="3"/>
  <c r="H63" i="3"/>
  <c r="H53" i="3"/>
  <c r="H65" i="3"/>
  <c r="BB43" i="7"/>
  <c r="BF43" i="7" s="1"/>
  <c r="BF40" i="7"/>
  <c r="BH56" i="9"/>
  <c r="BH57" i="9" s="1"/>
  <c r="BB22" i="4"/>
  <c r="R136" i="3"/>
  <c r="H26" i="3"/>
  <c r="H23" i="3"/>
  <c r="K78" i="2"/>
  <c r="AS38" i="2"/>
  <c r="AS42" i="2" s="1"/>
  <c r="AS53" i="2" s="1"/>
  <c r="J42" i="2"/>
  <c r="J53" i="2" s="1"/>
  <c r="BH117" i="9"/>
  <c r="BH118" i="9" s="1"/>
  <c r="AO31" i="6"/>
  <c r="BB31" i="6" s="1"/>
  <c r="BF31" i="6" s="1"/>
  <c r="BB27" i="6"/>
  <c r="BF27" i="6" s="1"/>
  <c r="AM133" i="3"/>
  <c r="AO33" i="5"/>
  <c r="BB29" i="5"/>
  <c r="BF29" i="5" s="1"/>
  <c r="AO37" i="7"/>
  <c r="AO60" i="7" s="1"/>
  <c r="AQ17" i="2" s="1"/>
  <c r="BD17" i="2" s="1"/>
  <c r="BH17" i="2" s="1"/>
  <c r="BB31" i="7"/>
  <c r="AO18" i="2"/>
  <c r="AO51" i="6"/>
  <c r="AQ16" i="2" s="1"/>
  <c r="BD16" i="2" s="1"/>
  <c r="BH16" i="2" s="1"/>
  <c r="BB12" i="6"/>
  <c r="AY80" i="3"/>
  <c r="AO32" i="4"/>
  <c r="J95" i="3"/>
  <c r="Q94" i="3"/>
  <c r="BF12" i="7"/>
  <c r="X93" i="3"/>
  <c r="AS80" i="2"/>
  <c r="AT78" i="2" s="1"/>
  <c r="AK80" i="3"/>
  <c r="BB28" i="4"/>
  <c r="BF13" i="4" l="1"/>
  <c r="AO52" i="4"/>
  <c r="BH86" i="2"/>
  <c r="K95" i="3"/>
  <c r="BB51" i="6"/>
  <c r="BF12" i="6"/>
  <c r="BF51" i="6" s="1"/>
  <c r="AO89" i="2"/>
  <c r="AO88" i="2"/>
  <c r="AO92" i="2"/>
  <c r="BB33" i="5"/>
  <c r="AO54" i="5"/>
  <c r="AQ15" i="2" s="1"/>
  <c r="BD15" i="2" s="1"/>
  <c r="BH15" i="2" s="1"/>
  <c r="S136" i="3"/>
  <c r="BB38" i="4"/>
  <c r="BF38" i="4" s="1"/>
  <c r="BF35" i="4"/>
  <c r="BD91" i="2"/>
  <c r="AP88" i="2"/>
  <c r="AP89" i="2"/>
  <c r="Y93" i="3"/>
  <c r="R94" i="3"/>
  <c r="H55" i="3"/>
  <c r="L137" i="3"/>
  <c r="BB32" i="4"/>
  <c r="BF32" i="4" s="1"/>
  <c r="BF28" i="4"/>
  <c r="BB37" i="7"/>
  <c r="BF31" i="7"/>
  <c r="H59" i="3"/>
  <c r="H61" i="3"/>
  <c r="H27" i="3"/>
  <c r="BB25" i="4"/>
  <c r="BF25" i="4" s="1"/>
  <c r="BF22" i="4"/>
  <c r="AM91" i="3"/>
  <c r="Z135" i="3"/>
  <c r="K25" i="2"/>
  <c r="K28" i="2"/>
  <c r="AF92" i="3"/>
  <c r="AG134" i="3"/>
  <c r="I44" i="3" l="1"/>
  <c r="H29" i="3"/>
  <c r="BB52" i="4"/>
  <c r="Z93" i="3"/>
  <c r="T136" i="3"/>
  <c r="AG92" i="3"/>
  <c r="H67" i="3"/>
  <c r="BF37" i="7"/>
  <c r="BF60" i="7" s="1"/>
  <c r="BB60" i="7"/>
  <c r="M137" i="3"/>
  <c r="S94" i="3"/>
  <c r="AH134" i="3"/>
  <c r="K31" i="2"/>
  <c r="K30" i="2"/>
  <c r="AA135" i="3"/>
  <c r="BH91" i="2"/>
  <c r="BF33" i="5"/>
  <c r="BF54" i="5" s="1"/>
  <c r="BB54" i="5"/>
  <c r="L95" i="3"/>
  <c r="AM80" i="3"/>
  <c r="AQ14" i="2"/>
  <c r="K62" i="2" l="1"/>
  <c r="K32" i="2"/>
  <c r="AB135" i="3"/>
  <c r="I18" i="3"/>
  <c r="AA93" i="3"/>
  <c r="M95" i="3"/>
  <c r="AI134" i="3"/>
  <c r="N137" i="3"/>
  <c r="H69" i="3"/>
  <c r="U136" i="3"/>
  <c r="AZ80" i="3"/>
  <c r="BF52" i="4"/>
  <c r="BD80" i="3" s="1"/>
  <c r="T94" i="3"/>
  <c r="AH92" i="3"/>
  <c r="AQ18" i="2"/>
  <c r="BD14" i="2"/>
  <c r="BH14" i="2" s="1"/>
  <c r="I45" i="3"/>
  <c r="AP44" i="3"/>
  <c r="I19" i="3" l="1"/>
  <c r="AP18" i="3"/>
  <c r="K70" i="2"/>
  <c r="K79" i="2" s="1"/>
  <c r="K50" i="2"/>
  <c r="AQ88" i="2"/>
  <c r="BD88" i="2" s="1"/>
  <c r="BH88" i="2" s="1"/>
  <c r="AQ89" i="2"/>
  <c r="BD89" i="2" s="1"/>
  <c r="BH89" i="2" s="1"/>
  <c r="BD18" i="2"/>
  <c r="AQ92" i="2"/>
  <c r="U94" i="3"/>
  <c r="V136" i="3"/>
  <c r="O137" i="3"/>
  <c r="AB93" i="3"/>
  <c r="AC135" i="3"/>
  <c r="I48" i="3"/>
  <c r="AP45" i="3"/>
  <c r="AI92" i="3"/>
  <c r="H71" i="3"/>
  <c r="AJ134" i="3"/>
  <c r="N95" i="3"/>
  <c r="AP42" i="3" l="1"/>
  <c r="O95" i="3"/>
  <c r="H76" i="3"/>
  <c r="L8" i="2"/>
  <c r="I138" i="3"/>
  <c r="AP48" i="3"/>
  <c r="AC93" i="3"/>
  <c r="W136" i="3"/>
  <c r="BH18" i="2"/>
  <c r="BH92" i="2" s="1"/>
  <c r="BD92" i="2"/>
  <c r="K80" i="2"/>
  <c r="K38" i="2" s="1"/>
  <c r="AK134" i="3"/>
  <c r="AJ92" i="3"/>
  <c r="AD135" i="3"/>
  <c r="P137" i="3"/>
  <c r="V94" i="3"/>
  <c r="K51" i="2"/>
  <c r="I22" i="3"/>
  <c r="I82" i="3" s="1"/>
  <c r="AP19" i="3"/>
  <c r="AP16" i="3" l="1"/>
  <c r="X136" i="3"/>
  <c r="I96" i="3"/>
  <c r="AP22" i="3"/>
  <c r="W94" i="3"/>
  <c r="AE135" i="3"/>
  <c r="AL134" i="3"/>
  <c r="L10" i="2"/>
  <c r="L87" i="2"/>
  <c r="L39" i="2"/>
  <c r="L65" i="2" s="1"/>
  <c r="P95" i="3"/>
  <c r="AD93" i="3"/>
  <c r="Q137" i="3"/>
  <c r="AK92" i="3"/>
  <c r="L78" i="2"/>
  <c r="K42" i="2"/>
  <c r="K53" i="2" s="1"/>
  <c r="AP47" i="3"/>
  <c r="J138" i="3"/>
  <c r="K138" i="3" s="1"/>
  <c r="L138" i="3" s="1"/>
  <c r="M138" i="3" s="1"/>
  <c r="N138" i="3" s="1"/>
  <c r="O138" i="3" s="1"/>
  <c r="P138" i="3" s="1"/>
  <c r="Q138" i="3" s="1"/>
  <c r="R138" i="3" s="1"/>
  <c r="S138" i="3" s="1"/>
  <c r="T138" i="3" s="1"/>
  <c r="U138" i="3" s="1"/>
  <c r="V138" i="3" s="1"/>
  <c r="W138" i="3" s="1"/>
  <c r="X138" i="3" s="1"/>
  <c r="Y138" i="3" s="1"/>
  <c r="Z138" i="3" s="1"/>
  <c r="AA138" i="3" s="1"/>
  <c r="AB138" i="3" s="1"/>
  <c r="AC138" i="3" s="1"/>
  <c r="AD138" i="3" s="1"/>
  <c r="AE138" i="3" s="1"/>
  <c r="AF138" i="3" s="1"/>
  <c r="AG138" i="3" s="1"/>
  <c r="AH138" i="3" s="1"/>
  <c r="AI138" i="3" s="1"/>
  <c r="AJ138" i="3" s="1"/>
  <c r="AK138" i="3" s="1"/>
  <c r="AL138" i="3" s="1"/>
  <c r="AM138" i="3" s="1"/>
  <c r="I169" i="3"/>
  <c r="H77" i="3"/>
  <c r="H85" i="3"/>
  <c r="AL92" i="3" l="1"/>
  <c r="AE93" i="3"/>
  <c r="I52" i="3"/>
  <c r="AP52" i="3" s="1"/>
  <c r="I49" i="3"/>
  <c r="AM134" i="3"/>
  <c r="X94" i="3"/>
  <c r="Y136" i="3"/>
  <c r="R137" i="3"/>
  <c r="AP21" i="3"/>
  <c r="AP82" i="3"/>
  <c r="Q95" i="3"/>
  <c r="L11" i="2"/>
  <c r="L20" i="2"/>
  <c r="AF135" i="3"/>
  <c r="J96" i="3"/>
  <c r="K96" i="3" s="1"/>
  <c r="L96" i="3" s="1"/>
  <c r="M96" i="3" s="1"/>
  <c r="N96" i="3" s="1"/>
  <c r="O96" i="3" s="1"/>
  <c r="P96" i="3" s="1"/>
  <c r="Q96" i="3" s="1"/>
  <c r="R96" i="3" s="1"/>
  <c r="S96" i="3" s="1"/>
  <c r="T96" i="3" s="1"/>
  <c r="U96" i="3" s="1"/>
  <c r="V96" i="3" s="1"/>
  <c r="W96" i="3" s="1"/>
  <c r="X96" i="3" s="1"/>
  <c r="Y96" i="3" s="1"/>
  <c r="Z96" i="3" s="1"/>
  <c r="AA96" i="3" s="1"/>
  <c r="AB96" i="3" s="1"/>
  <c r="AC96" i="3" s="1"/>
  <c r="AD96" i="3" s="1"/>
  <c r="AE96" i="3" s="1"/>
  <c r="AF96" i="3" s="1"/>
  <c r="AG96" i="3" s="1"/>
  <c r="AH96" i="3" s="1"/>
  <c r="AI96" i="3" s="1"/>
  <c r="AJ96" i="3" s="1"/>
  <c r="AK96" i="3" s="1"/>
  <c r="AL96" i="3" s="1"/>
  <c r="AM96" i="3" s="1"/>
  <c r="I127" i="3"/>
  <c r="AG135" i="3" l="1"/>
  <c r="Z136" i="3"/>
  <c r="I23" i="3"/>
  <c r="I26" i="3"/>
  <c r="AP26" i="3" s="1"/>
  <c r="R95" i="3"/>
  <c r="S137" i="3"/>
  <c r="AF93" i="3"/>
  <c r="L21" i="2"/>
  <c r="L24" i="2"/>
  <c r="Y94" i="3"/>
  <c r="I63" i="3"/>
  <c r="I65" i="3"/>
  <c r="AP65" i="3" s="1"/>
  <c r="AP49" i="3"/>
  <c r="AP63" i="3" s="1"/>
  <c r="I53" i="3"/>
  <c r="AM92" i="3"/>
  <c r="AG93" i="3" l="1"/>
  <c r="S95" i="3"/>
  <c r="L28" i="2"/>
  <c r="L25" i="2"/>
  <c r="AA136" i="3"/>
  <c r="I55" i="3"/>
  <c r="AP53" i="3"/>
  <c r="T137" i="3"/>
  <c r="I59" i="3"/>
  <c r="AP23" i="3"/>
  <c r="AP59" i="3" s="1"/>
  <c r="I27" i="3"/>
  <c r="I61" i="3"/>
  <c r="Z94" i="3"/>
  <c r="AH135" i="3"/>
  <c r="AA94" i="3" l="1"/>
  <c r="J44" i="3"/>
  <c r="AP55" i="3"/>
  <c r="T95" i="3"/>
  <c r="I67" i="3"/>
  <c r="AP61" i="3"/>
  <c r="L30" i="2"/>
  <c r="L31" i="2"/>
  <c r="AI135" i="3"/>
  <c r="I29" i="3"/>
  <c r="AP27" i="3"/>
  <c r="U137" i="3"/>
  <c r="AB136" i="3"/>
  <c r="AH93" i="3"/>
  <c r="AI93" i="3" l="1"/>
  <c r="V137" i="3"/>
  <c r="AJ135" i="3"/>
  <c r="I69" i="3"/>
  <c r="AP67" i="3"/>
  <c r="J45" i="3"/>
  <c r="AC136" i="3"/>
  <c r="J18" i="3"/>
  <c r="AP29" i="3"/>
  <c r="L62" i="2"/>
  <c r="L32" i="2"/>
  <c r="U95" i="3"/>
  <c r="AB94" i="3"/>
  <c r="AC94" i="3" l="1"/>
  <c r="J19" i="3"/>
  <c r="W137" i="3"/>
  <c r="V95" i="3"/>
  <c r="L70" i="2"/>
  <c r="L79" i="2" s="1"/>
  <c r="L50" i="2"/>
  <c r="AD136" i="3"/>
  <c r="I71" i="3"/>
  <c r="AP69" i="3"/>
  <c r="AP28" i="3"/>
  <c r="AP30" i="3" s="1"/>
  <c r="J48" i="3"/>
  <c r="AK135" i="3"/>
  <c r="AJ93" i="3"/>
  <c r="L51" i="2" l="1"/>
  <c r="W95" i="3"/>
  <c r="J22" i="3"/>
  <c r="AK93" i="3"/>
  <c r="J139" i="3"/>
  <c r="J82" i="3"/>
  <c r="I76" i="3"/>
  <c r="M8" i="2"/>
  <c r="AP71" i="3"/>
  <c r="L80" i="2"/>
  <c r="L38" i="2" s="1"/>
  <c r="X137" i="3"/>
  <c r="AL135" i="3"/>
  <c r="AE136" i="3"/>
  <c r="AD94" i="3"/>
  <c r="L42" i="2" l="1"/>
  <c r="M78" i="2"/>
  <c r="AL93" i="3"/>
  <c r="X95" i="3"/>
  <c r="AE94" i="3"/>
  <c r="AM135" i="3"/>
  <c r="I77" i="3"/>
  <c r="I85" i="3"/>
  <c r="AP76" i="3"/>
  <c r="J97" i="3"/>
  <c r="L53" i="2"/>
  <c r="K139" i="3"/>
  <c r="L139" i="3" s="1"/>
  <c r="M139" i="3" s="1"/>
  <c r="N139" i="3" s="1"/>
  <c r="O139" i="3" s="1"/>
  <c r="P139" i="3" s="1"/>
  <c r="Q139" i="3" s="1"/>
  <c r="R139" i="3" s="1"/>
  <c r="S139" i="3" s="1"/>
  <c r="T139" i="3" s="1"/>
  <c r="U139" i="3" s="1"/>
  <c r="V139" i="3" s="1"/>
  <c r="W139" i="3" s="1"/>
  <c r="X139" i="3" s="1"/>
  <c r="Y139" i="3" s="1"/>
  <c r="Z139" i="3" s="1"/>
  <c r="AA139" i="3" s="1"/>
  <c r="AB139" i="3" s="1"/>
  <c r="AC139" i="3" s="1"/>
  <c r="AD139" i="3" s="1"/>
  <c r="AE139" i="3" s="1"/>
  <c r="AF139" i="3" s="1"/>
  <c r="AG139" i="3" s="1"/>
  <c r="AH139" i="3" s="1"/>
  <c r="AI139" i="3" s="1"/>
  <c r="AJ139" i="3" s="1"/>
  <c r="AK139" i="3" s="1"/>
  <c r="AL139" i="3" s="1"/>
  <c r="AM139" i="3" s="1"/>
  <c r="J169" i="3"/>
  <c r="AF136" i="3"/>
  <c r="Y137" i="3"/>
  <c r="M87" i="2"/>
  <c r="AT87" i="2" s="1"/>
  <c r="M10" i="2"/>
  <c r="M39" i="2"/>
  <c r="AT8" i="2"/>
  <c r="AG136" i="3" l="1"/>
  <c r="AF94" i="3"/>
  <c r="AM93" i="3"/>
  <c r="J52" i="3"/>
  <c r="J49" i="3"/>
  <c r="K97" i="3"/>
  <c r="L97" i="3" s="1"/>
  <c r="M97" i="3" s="1"/>
  <c r="N97" i="3" s="1"/>
  <c r="O97" i="3" s="1"/>
  <c r="P97" i="3" s="1"/>
  <c r="Q97" i="3" s="1"/>
  <c r="R97" i="3" s="1"/>
  <c r="S97" i="3" s="1"/>
  <c r="T97" i="3" s="1"/>
  <c r="U97" i="3" s="1"/>
  <c r="V97" i="3" s="1"/>
  <c r="W97" i="3" s="1"/>
  <c r="X97" i="3" s="1"/>
  <c r="Y97" i="3" s="1"/>
  <c r="Z97" i="3" s="1"/>
  <c r="AA97" i="3" s="1"/>
  <c r="AB97" i="3" s="1"/>
  <c r="AC97" i="3" s="1"/>
  <c r="AD97" i="3" s="1"/>
  <c r="AE97" i="3" s="1"/>
  <c r="AF97" i="3" s="1"/>
  <c r="AG97" i="3" s="1"/>
  <c r="AH97" i="3" s="1"/>
  <c r="AI97" i="3" s="1"/>
  <c r="AJ97" i="3" s="1"/>
  <c r="AK97" i="3" s="1"/>
  <c r="AL97" i="3" s="1"/>
  <c r="AM97" i="3" s="1"/>
  <c r="J127" i="3"/>
  <c r="M65" i="2"/>
  <c r="AT65" i="2" s="1"/>
  <c r="AT39" i="2"/>
  <c r="Z137" i="3"/>
  <c r="AP77" i="3"/>
  <c r="AP85" i="3"/>
  <c r="Y95" i="3"/>
  <c r="M11" i="2"/>
  <c r="M20" i="2"/>
  <c r="AT10" i="2"/>
  <c r="M24" i="2" l="1"/>
  <c r="M21" i="2"/>
  <c r="AT20" i="2"/>
  <c r="Z95" i="3"/>
  <c r="J26" i="3"/>
  <c r="J23" i="3"/>
  <c r="AG94" i="3"/>
  <c r="AA137" i="3"/>
  <c r="AT11" i="2"/>
  <c r="J63" i="3"/>
  <c r="J53" i="3"/>
  <c r="J65" i="3"/>
  <c r="AH136" i="3"/>
  <c r="J55" i="3" l="1"/>
  <c r="J59" i="3"/>
  <c r="J61" i="3"/>
  <c r="J27" i="3"/>
  <c r="AA95" i="3"/>
  <c r="AI136" i="3"/>
  <c r="AB137" i="3"/>
  <c r="AT21" i="2"/>
  <c r="AH94" i="3"/>
  <c r="M28" i="2"/>
  <c r="M25" i="2"/>
  <c r="AT24" i="2"/>
  <c r="AJ136" i="3" l="1"/>
  <c r="J67" i="3"/>
  <c r="AT25" i="2"/>
  <c r="AI94" i="3"/>
  <c r="AC137" i="3"/>
  <c r="AB95" i="3"/>
  <c r="K44" i="3"/>
  <c r="M30" i="2"/>
  <c r="AT30" i="2" s="1"/>
  <c r="M31" i="2"/>
  <c r="AT28" i="2"/>
  <c r="J29" i="3"/>
  <c r="M62" i="2" l="1"/>
  <c r="M32" i="2"/>
  <c r="AT31" i="2"/>
  <c r="AC95" i="3"/>
  <c r="AJ94" i="3"/>
  <c r="J69" i="3"/>
  <c r="K18" i="3"/>
  <c r="K45" i="3"/>
  <c r="AD137" i="3"/>
  <c r="AK136" i="3"/>
  <c r="AE137" i="3" l="1"/>
  <c r="K19" i="3"/>
  <c r="AK94" i="3"/>
  <c r="AT32" i="2"/>
  <c r="AL136" i="3"/>
  <c r="K48" i="3"/>
  <c r="J71" i="3"/>
  <c r="AD95" i="3"/>
  <c r="M70" i="2"/>
  <c r="M79" i="2" s="1"/>
  <c r="AT62" i="2"/>
  <c r="M50" i="2"/>
  <c r="AT50" i="2" l="1"/>
  <c r="AT51" i="2" s="1"/>
  <c r="M51" i="2"/>
  <c r="AE95" i="3"/>
  <c r="K140" i="3"/>
  <c r="K22" i="3"/>
  <c r="K82" i="3" s="1"/>
  <c r="AT70" i="2"/>
  <c r="AT73" i="2" s="1"/>
  <c r="AT76" i="2" s="1"/>
  <c r="N8" i="2"/>
  <c r="J76" i="3"/>
  <c r="AT79" i="2"/>
  <c r="M80" i="2"/>
  <c r="M38" i="2" s="1"/>
  <c r="AM136" i="3"/>
  <c r="AL94" i="3"/>
  <c r="AF137" i="3"/>
  <c r="AT38" i="2" l="1"/>
  <c r="AT42" i="2" s="1"/>
  <c r="N78" i="2"/>
  <c r="M42" i="2"/>
  <c r="N87" i="2"/>
  <c r="N10" i="2"/>
  <c r="N39" i="2"/>
  <c r="N65" i="2" s="1"/>
  <c r="AF95" i="3"/>
  <c r="AM94" i="3"/>
  <c r="AT80" i="2"/>
  <c r="AU78" i="2" s="1"/>
  <c r="K98" i="3"/>
  <c r="M53" i="2"/>
  <c r="L140" i="3"/>
  <c r="M140" i="3" s="1"/>
  <c r="N140" i="3" s="1"/>
  <c r="O140" i="3" s="1"/>
  <c r="P140" i="3" s="1"/>
  <c r="Q140" i="3" s="1"/>
  <c r="R140" i="3" s="1"/>
  <c r="S140" i="3" s="1"/>
  <c r="T140" i="3" s="1"/>
  <c r="U140" i="3" s="1"/>
  <c r="V140" i="3" s="1"/>
  <c r="W140" i="3" s="1"/>
  <c r="X140" i="3" s="1"/>
  <c r="Y140" i="3" s="1"/>
  <c r="Z140" i="3" s="1"/>
  <c r="AA140" i="3" s="1"/>
  <c r="AB140" i="3" s="1"/>
  <c r="AC140" i="3" s="1"/>
  <c r="AD140" i="3" s="1"/>
  <c r="AE140" i="3" s="1"/>
  <c r="AF140" i="3" s="1"/>
  <c r="AG140" i="3" s="1"/>
  <c r="AH140" i="3" s="1"/>
  <c r="AI140" i="3" s="1"/>
  <c r="AJ140" i="3" s="1"/>
  <c r="AK140" i="3" s="1"/>
  <c r="AL140" i="3" s="1"/>
  <c r="AM140" i="3" s="1"/>
  <c r="K169" i="3"/>
  <c r="AT53" i="2"/>
  <c r="AG137" i="3"/>
  <c r="J77" i="3"/>
  <c r="J85" i="3"/>
  <c r="AH137" i="3" l="1"/>
  <c r="AG95" i="3"/>
  <c r="K49" i="3"/>
  <c r="K52" i="3"/>
  <c r="L98" i="3"/>
  <c r="M98" i="3" s="1"/>
  <c r="N98" i="3" s="1"/>
  <c r="O98" i="3" s="1"/>
  <c r="P98" i="3" s="1"/>
  <c r="Q98" i="3" s="1"/>
  <c r="R98" i="3" s="1"/>
  <c r="S98" i="3" s="1"/>
  <c r="T98" i="3" s="1"/>
  <c r="U98" i="3" s="1"/>
  <c r="V98" i="3" s="1"/>
  <c r="W98" i="3" s="1"/>
  <c r="X98" i="3" s="1"/>
  <c r="Y98" i="3" s="1"/>
  <c r="Z98" i="3" s="1"/>
  <c r="AA98" i="3" s="1"/>
  <c r="AB98" i="3" s="1"/>
  <c r="AC98" i="3" s="1"/>
  <c r="AD98" i="3" s="1"/>
  <c r="AE98" i="3" s="1"/>
  <c r="AF98" i="3" s="1"/>
  <c r="AG98" i="3" s="1"/>
  <c r="AH98" i="3" s="1"/>
  <c r="AI98" i="3" s="1"/>
  <c r="AJ98" i="3" s="1"/>
  <c r="AK98" i="3" s="1"/>
  <c r="AL98" i="3" s="1"/>
  <c r="AM98" i="3" s="1"/>
  <c r="K127" i="3"/>
  <c r="N20" i="2"/>
  <c r="N11" i="2"/>
  <c r="AH95" i="3" l="1"/>
  <c r="N24" i="2"/>
  <c r="N21" i="2"/>
  <c r="K53" i="3"/>
  <c r="K63" i="3"/>
  <c r="K65" i="3"/>
  <c r="K26" i="3"/>
  <c r="K23" i="3"/>
  <c r="AI137" i="3"/>
  <c r="AJ137" i="3" l="1"/>
  <c r="N25" i="2"/>
  <c r="N28" i="2"/>
  <c r="K59" i="3"/>
  <c r="K61" i="3"/>
  <c r="K27" i="3"/>
  <c r="K55" i="3"/>
  <c r="AI95" i="3"/>
  <c r="AJ95" i="3" l="1"/>
  <c r="K67" i="3"/>
  <c r="L44" i="3"/>
  <c r="N30" i="2"/>
  <c r="N31" i="2" s="1"/>
  <c r="AK137" i="3"/>
  <c r="K29" i="3"/>
  <c r="N62" i="2" l="1"/>
  <c r="N32" i="2"/>
  <c r="L18" i="3"/>
  <c r="K69" i="3"/>
  <c r="AL137" i="3"/>
  <c r="L45" i="3"/>
  <c r="AQ44" i="3"/>
  <c r="AK95" i="3"/>
  <c r="L19" i="3" l="1"/>
  <c r="AQ18" i="3"/>
  <c r="L48" i="3"/>
  <c r="AQ45" i="3"/>
  <c r="K71" i="3"/>
  <c r="N70" i="2"/>
  <c r="N79" i="2" s="1"/>
  <c r="N50" i="2"/>
  <c r="AL95" i="3"/>
  <c r="AM137" i="3"/>
  <c r="N80" i="2" l="1"/>
  <c r="N38" i="2" s="1"/>
  <c r="L141" i="3"/>
  <c r="AQ48" i="3"/>
  <c r="AM95" i="3"/>
  <c r="N51" i="2"/>
  <c r="K76" i="3"/>
  <c r="O8" i="2"/>
  <c r="L22" i="3"/>
  <c r="L82" i="3" s="1"/>
  <c r="AQ19" i="3"/>
  <c r="AQ42" i="3"/>
  <c r="O87" i="2" l="1"/>
  <c r="O10" i="2"/>
  <c r="O39" i="2"/>
  <c r="O65" i="2" s="1"/>
  <c r="M141" i="3"/>
  <c r="N141" i="3" s="1"/>
  <c r="O141" i="3" s="1"/>
  <c r="P141" i="3" s="1"/>
  <c r="Q141" i="3" s="1"/>
  <c r="R141" i="3" s="1"/>
  <c r="S141" i="3" s="1"/>
  <c r="T141" i="3" s="1"/>
  <c r="U141" i="3" s="1"/>
  <c r="V141" i="3" s="1"/>
  <c r="W141" i="3" s="1"/>
  <c r="X141" i="3" s="1"/>
  <c r="Y141" i="3" s="1"/>
  <c r="Z141" i="3" s="1"/>
  <c r="AA141" i="3" s="1"/>
  <c r="AB141" i="3" s="1"/>
  <c r="AC141" i="3" s="1"/>
  <c r="AD141" i="3" s="1"/>
  <c r="AE141" i="3" s="1"/>
  <c r="AF141" i="3" s="1"/>
  <c r="AG141" i="3" s="1"/>
  <c r="AH141" i="3" s="1"/>
  <c r="AI141" i="3" s="1"/>
  <c r="AJ141" i="3" s="1"/>
  <c r="AK141" i="3" s="1"/>
  <c r="AL141" i="3" s="1"/>
  <c r="AM141" i="3" s="1"/>
  <c r="L169" i="3"/>
  <c r="AQ16" i="3"/>
  <c r="K77" i="3"/>
  <c r="K85" i="3"/>
  <c r="O78" i="2"/>
  <c r="N42" i="2"/>
  <c r="N53" i="2" s="1"/>
  <c r="L99" i="3"/>
  <c r="AQ22" i="3"/>
  <c r="AQ47" i="3"/>
  <c r="AQ21" i="3" l="1"/>
  <c r="AQ82" i="3"/>
  <c r="M99" i="3"/>
  <c r="N99" i="3" s="1"/>
  <c r="O99" i="3" s="1"/>
  <c r="P99" i="3" s="1"/>
  <c r="Q99" i="3" s="1"/>
  <c r="R99" i="3" s="1"/>
  <c r="S99" i="3" s="1"/>
  <c r="T99" i="3" s="1"/>
  <c r="U99" i="3" s="1"/>
  <c r="V99" i="3" s="1"/>
  <c r="W99" i="3" s="1"/>
  <c r="X99" i="3" s="1"/>
  <c r="Y99" i="3" s="1"/>
  <c r="Z99" i="3" s="1"/>
  <c r="AA99" i="3" s="1"/>
  <c r="AB99" i="3" s="1"/>
  <c r="AC99" i="3" s="1"/>
  <c r="AD99" i="3" s="1"/>
  <c r="AE99" i="3" s="1"/>
  <c r="AF99" i="3" s="1"/>
  <c r="AG99" i="3" s="1"/>
  <c r="AH99" i="3" s="1"/>
  <c r="AI99" i="3" s="1"/>
  <c r="AJ99" i="3" s="1"/>
  <c r="AK99" i="3" s="1"/>
  <c r="AL99" i="3" s="1"/>
  <c r="AM99" i="3" s="1"/>
  <c r="L127" i="3"/>
  <c r="L49" i="3"/>
  <c r="L52" i="3"/>
  <c r="AQ52" i="3" s="1"/>
  <c r="O20" i="2"/>
  <c r="O11" i="2"/>
  <c r="O21" i="2" l="1"/>
  <c r="O24" i="2"/>
  <c r="L63" i="3"/>
  <c r="AQ49" i="3"/>
  <c r="AQ63" i="3" s="1"/>
  <c r="L53" i="3"/>
  <c r="L65" i="3"/>
  <c r="AQ65" i="3" s="1"/>
  <c r="L23" i="3"/>
  <c r="L26" i="3"/>
  <c r="AQ26" i="3" s="1"/>
  <c r="L59" i="3" l="1"/>
  <c r="AQ23" i="3"/>
  <c r="AQ59" i="3" s="1"/>
  <c r="L27" i="3"/>
  <c r="L61" i="3"/>
  <c r="L55" i="3"/>
  <c r="AQ53" i="3"/>
  <c r="O25" i="2"/>
  <c r="O28" i="2"/>
  <c r="L67" i="3" l="1"/>
  <c r="AQ61" i="3"/>
  <c r="L29" i="3"/>
  <c r="AQ27" i="3"/>
  <c r="M44" i="3"/>
  <c r="AQ55" i="3"/>
  <c r="O31" i="2"/>
  <c r="O30" i="2"/>
  <c r="O62" i="2" l="1"/>
  <c r="O32" i="2"/>
  <c r="M18" i="3"/>
  <c r="AQ29" i="3"/>
  <c r="M45" i="3"/>
  <c r="L69" i="3"/>
  <c r="AQ67" i="3"/>
  <c r="L71" i="3" l="1"/>
  <c r="AQ69" i="3"/>
  <c r="M48" i="3"/>
  <c r="M19" i="3"/>
  <c r="AQ28" i="3"/>
  <c r="AQ30" i="3" s="1"/>
  <c r="O70" i="2"/>
  <c r="O79" i="2" s="1"/>
  <c r="O50" i="2"/>
  <c r="O51" i="2" l="1"/>
  <c r="M142" i="3"/>
  <c r="O80" i="2"/>
  <c r="O38" i="2" s="1"/>
  <c r="M22" i="3"/>
  <c r="L76" i="3"/>
  <c r="P8" i="2"/>
  <c r="AQ71" i="3"/>
  <c r="P10" i="2" l="1"/>
  <c r="P87" i="2"/>
  <c r="AU87" i="2" s="1"/>
  <c r="P39" i="2"/>
  <c r="AU8" i="2"/>
  <c r="M100" i="3"/>
  <c r="N142" i="3"/>
  <c r="O142" i="3" s="1"/>
  <c r="P142" i="3" s="1"/>
  <c r="Q142" i="3" s="1"/>
  <c r="R142" i="3" s="1"/>
  <c r="S142" i="3" s="1"/>
  <c r="T142" i="3" s="1"/>
  <c r="U142" i="3" s="1"/>
  <c r="V142" i="3" s="1"/>
  <c r="W142" i="3" s="1"/>
  <c r="X142" i="3" s="1"/>
  <c r="Y142" i="3" s="1"/>
  <c r="Z142" i="3" s="1"/>
  <c r="AA142" i="3" s="1"/>
  <c r="AB142" i="3" s="1"/>
  <c r="AC142" i="3" s="1"/>
  <c r="AD142" i="3" s="1"/>
  <c r="AE142" i="3" s="1"/>
  <c r="AF142" i="3" s="1"/>
  <c r="AG142" i="3" s="1"/>
  <c r="AH142" i="3" s="1"/>
  <c r="AI142" i="3" s="1"/>
  <c r="AJ142" i="3" s="1"/>
  <c r="AK142" i="3" s="1"/>
  <c r="AL142" i="3" s="1"/>
  <c r="AM142" i="3" s="1"/>
  <c r="M169" i="3"/>
  <c r="M82" i="3"/>
  <c r="L77" i="3"/>
  <c r="L85" i="3"/>
  <c r="AQ76" i="3"/>
  <c r="P78" i="2"/>
  <c r="O42" i="2"/>
  <c r="O53" i="2" s="1"/>
  <c r="M52" i="3" l="1"/>
  <c r="M49" i="3"/>
  <c r="AU39" i="2"/>
  <c r="P65" i="2"/>
  <c r="AU65" i="2" s="1"/>
  <c r="AQ77" i="3"/>
  <c r="AQ85" i="3"/>
  <c r="N100" i="3"/>
  <c r="O100" i="3" s="1"/>
  <c r="P100" i="3" s="1"/>
  <c r="Q100" i="3" s="1"/>
  <c r="R100" i="3" s="1"/>
  <c r="S100" i="3" s="1"/>
  <c r="T100" i="3" s="1"/>
  <c r="U100" i="3" s="1"/>
  <c r="V100" i="3" s="1"/>
  <c r="W100" i="3" s="1"/>
  <c r="X100" i="3" s="1"/>
  <c r="Y100" i="3" s="1"/>
  <c r="Z100" i="3" s="1"/>
  <c r="AA100" i="3" s="1"/>
  <c r="AB100" i="3" s="1"/>
  <c r="AC100" i="3" s="1"/>
  <c r="AD100" i="3" s="1"/>
  <c r="AE100" i="3" s="1"/>
  <c r="AF100" i="3" s="1"/>
  <c r="AG100" i="3" s="1"/>
  <c r="AH100" i="3" s="1"/>
  <c r="AI100" i="3" s="1"/>
  <c r="AJ100" i="3" s="1"/>
  <c r="AK100" i="3" s="1"/>
  <c r="AL100" i="3" s="1"/>
  <c r="AM100" i="3" s="1"/>
  <c r="M127" i="3"/>
  <c r="P11" i="2"/>
  <c r="P20" i="2"/>
  <c r="AU10" i="2"/>
  <c r="M23" i="3" l="1"/>
  <c r="M26" i="3"/>
  <c r="AU11" i="2"/>
  <c r="M63" i="3"/>
  <c r="M65" i="3"/>
  <c r="M53" i="3"/>
  <c r="P21" i="2"/>
  <c r="P24" i="2"/>
  <c r="AU20" i="2"/>
  <c r="M55" i="3" l="1"/>
  <c r="AU21" i="2"/>
  <c r="P28" i="2"/>
  <c r="P25" i="2"/>
  <c r="AU24" i="2"/>
  <c r="M59" i="3"/>
  <c r="M27" i="3"/>
  <c r="M61" i="3"/>
  <c r="AU25" i="2" l="1"/>
  <c r="M67" i="3"/>
  <c r="M29" i="3"/>
  <c r="P30" i="2"/>
  <c r="AU30" i="2" s="1"/>
  <c r="AU28" i="2"/>
  <c r="N44" i="3"/>
  <c r="P31" i="2" l="1"/>
  <c r="N45" i="3"/>
  <c r="M69" i="3"/>
  <c r="N18" i="3"/>
  <c r="N19" i="3" l="1"/>
  <c r="M71" i="3"/>
  <c r="N48" i="3"/>
  <c r="P62" i="2"/>
  <c r="P32" i="2"/>
  <c r="AU31" i="2"/>
  <c r="P70" i="2" l="1"/>
  <c r="P79" i="2" s="1"/>
  <c r="AU62" i="2"/>
  <c r="P50" i="2"/>
  <c r="M76" i="3"/>
  <c r="Q8" i="2"/>
  <c r="AU32" i="2"/>
  <c r="N143" i="3"/>
  <c r="N22" i="3"/>
  <c r="M77" i="3" l="1"/>
  <c r="M85" i="3"/>
  <c r="N101" i="3"/>
  <c r="Q87" i="2"/>
  <c r="Q10" i="2"/>
  <c r="Q39" i="2"/>
  <c r="Q65" i="2" s="1"/>
  <c r="AU50" i="2"/>
  <c r="AU51" i="2" s="1"/>
  <c r="P51" i="2"/>
  <c r="O143" i="3"/>
  <c r="P143" i="3" s="1"/>
  <c r="Q143" i="3" s="1"/>
  <c r="R143" i="3" s="1"/>
  <c r="S143" i="3" s="1"/>
  <c r="T143" i="3" s="1"/>
  <c r="U143" i="3" s="1"/>
  <c r="V143" i="3" s="1"/>
  <c r="W143" i="3" s="1"/>
  <c r="X143" i="3" s="1"/>
  <c r="Y143" i="3" s="1"/>
  <c r="Z143" i="3" s="1"/>
  <c r="AA143" i="3" s="1"/>
  <c r="AB143" i="3" s="1"/>
  <c r="AC143" i="3" s="1"/>
  <c r="AD143" i="3" s="1"/>
  <c r="AE143" i="3" s="1"/>
  <c r="AF143" i="3" s="1"/>
  <c r="AG143" i="3" s="1"/>
  <c r="AH143" i="3" s="1"/>
  <c r="AI143" i="3" s="1"/>
  <c r="AJ143" i="3" s="1"/>
  <c r="AK143" i="3" s="1"/>
  <c r="AL143" i="3" s="1"/>
  <c r="AM143" i="3" s="1"/>
  <c r="N169" i="3"/>
  <c r="AU70" i="2"/>
  <c r="AU73" i="2" s="1"/>
  <c r="AU76" i="2" s="1"/>
  <c r="N82" i="3"/>
  <c r="AU79" i="2"/>
  <c r="P80" i="2"/>
  <c r="P38" i="2" s="1"/>
  <c r="O101" i="3" l="1"/>
  <c r="P101" i="3" s="1"/>
  <c r="Q101" i="3" s="1"/>
  <c r="R101" i="3" s="1"/>
  <c r="S101" i="3" s="1"/>
  <c r="T101" i="3" s="1"/>
  <c r="U101" i="3" s="1"/>
  <c r="V101" i="3" s="1"/>
  <c r="W101" i="3" s="1"/>
  <c r="X101" i="3" s="1"/>
  <c r="Y101" i="3" s="1"/>
  <c r="Z101" i="3" s="1"/>
  <c r="AA101" i="3" s="1"/>
  <c r="AB101" i="3" s="1"/>
  <c r="AC101" i="3" s="1"/>
  <c r="AD101" i="3" s="1"/>
  <c r="AE101" i="3" s="1"/>
  <c r="AF101" i="3" s="1"/>
  <c r="AG101" i="3" s="1"/>
  <c r="AH101" i="3" s="1"/>
  <c r="AI101" i="3" s="1"/>
  <c r="AJ101" i="3" s="1"/>
  <c r="AK101" i="3" s="1"/>
  <c r="AL101" i="3" s="1"/>
  <c r="AM101" i="3" s="1"/>
  <c r="N127" i="3"/>
  <c r="P42" i="2"/>
  <c r="P53" i="2" s="1"/>
  <c r="Q78" i="2"/>
  <c r="AU38" i="2"/>
  <c r="AU42" i="2" s="1"/>
  <c r="Q11" i="2"/>
  <c r="Q20" i="2"/>
  <c r="AU80" i="2"/>
  <c r="AV78" i="2" s="1"/>
  <c r="N52" i="3"/>
  <c r="N49" i="3"/>
  <c r="AU53" i="2"/>
  <c r="N23" i="3" l="1"/>
  <c r="N26" i="3"/>
  <c r="N63" i="3"/>
  <c r="N53" i="3"/>
  <c r="N65" i="3"/>
  <c r="Q24" i="2"/>
  <c r="Q21" i="2"/>
  <c r="Q28" i="2" l="1"/>
  <c r="Q25" i="2"/>
  <c r="N59" i="3"/>
  <c r="N61" i="3"/>
  <c r="N27" i="3"/>
  <c r="N55" i="3"/>
  <c r="O44" i="3" l="1"/>
  <c r="N29" i="3"/>
  <c r="N67" i="3"/>
  <c r="Q30" i="2"/>
  <c r="Q31" i="2"/>
  <c r="Q62" i="2" l="1"/>
  <c r="Q32" i="2"/>
  <c r="O18" i="3"/>
  <c r="N69" i="3"/>
  <c r="O45" i="3"/>
  <c r="AR44" i="3"/>
  <c r="BB44" i="3" s="1"/>
  <c r="N71" i="3" l="1"/>
  <c r="Q70" i="2"/>
  <c r="Q79" i="2" s="1"/>
  <c r="Q50" i="2"/>
  <c r="O48" i="3"/>
  <c r="AR45" i="3"/>
  <c r="O19" i="3"/>
  <c r="AR18" i="3"/>
  <c r="BB18" i="3" s="1"/>
  <c r="O22" i="3" l="1"/>
  <c r="AR19" i="3"/>
  <c r="AR42" i="3"/>
  <c r="BB45" i="3"/>
  <c r="BB42" i="3" s="1"/>
  <c r="Q80" i="2"/>
  <c r="Q38" i="2" s="1"/>
  <c r="O144" i="3"/>
  <c r="AR48" i="3"/>
  <c r="O82" i="3"/>
  <c r="Q51" i="2"/>
  <c r="N76" i="3"/>
  <c r="R8" i="2"/>
  <c r="R87" i="2" l="1"/>
  <c r="R10" i="2"/>
  <c r="R39" i="2"/>
  <c r="R65" i="2" s="1"/>
  <c r="N77" i="3"/>
  <c r="N85" i="3"/>
  <c r="P144" i="3"/>
  <c r="Q144" i="3" s="1"/>
  <c r="R144" i="3" s="1"/>
  <c r="S144" i="3" s="1"/>
  <c r="T144" i="3" s="1"/>
  <c r="U144" i="3" s="1"/>
  <c r="V144" i="3" s="1"/>
  <c r="W144" i="3" s="1"/>
  <c r="X144" i="3" s="1"/>
  <c r="Y144" i="3" s="1"/>
  <c r="Z144" i="3" s="1"/>
  <c r="AA144" i="3" s="1"/>
  <c r="AB144" i="3" s="1"/>
  <c r="AC144" i="3" s="1"/>
  <c r="AD144" i="3" s="1"/>
  <c r="AE144" i="3" s="1"/>
  <c r="AF144" i="3" s="1"/>
  <c r="AG144" i="3" s="1"/>
  <c r="AH144" i="3" s="1"/>
  <c r="AI144" i="3" s="1"/>
  <c r="AJ144" i="3" s="1"/>
  <c r="AK144" i="3" s="1"/>
  <c r="AL144" i="3" s="1"/>
  <c r="AM144" i="3" s="1"/>
  <c r="O169" i="3"/>
  <c r="R78" i="2"/>
  <c r="Q42" i="2"/>
  <c r="Q53" i="2" s="1"/>
  <c r="AR16" i="3"/>
  <c r="BB19" i="3"/>
  <c r="BB16" i="3" s="1"/>
  <c r="AR47" i="3"/>
  <c r="BB48" i="3"/>
  <c r="BB47" i="3" s="1"/>
  <c r="O102" i="3"/>
  <c r="AR22" i="3"/>
  <c r="AR21" i="3" l="1"/>
  <c r="AR82" i="3"/>
  <c r="AR83" i="3"/>
  <c r="BB22" i="3"/>
  <c r="R20" i="2"/>
  <c r="R11" i="2"/>
  <c r="P102" i="3"/>
  <c r="Q102" i="3" s="1"/>
  <c r="R102" i="3" s="1"/>
  <c r="S102" i="3" s="1"/>
  <c r="T102" i="3" s="1"/>
  <c r="U102" i="3" s="1"/>
  <c r="V102" i="3" s="1"/>
  <c r="W102" i="3" s="1"/>
  <c r="X102" i="3" s="1"/>
  <c r="Y102" i="3" s="1"/>
  <c r="Z102" i="3" s="1"/>
  <c r="AA102" i="3" s="1"/>
  <c r="AB102" i="3" s="1"/>
  <c r="AC102" i="3" s="1"/>
  <c r="AD102" i="3" s="1"/>
  <c r="AE102" i="3" s="1"/>
  <c r="AF102" i="3" s="1"/>
  <c r="AG102" i="3" s="1"/>
  <c r="AH102" i="3" s="1"/>
  <c r="AI102" i="3" s="1"/>
  <c r="AJ102" i="3" s="1"/>
  <c r="AK102" i="3" s="1"/>
  <c r="AL102" i="3" s="1"/>
  <c r="AM102" i="3" s="1"/>
  <c r="O127" i="3"/>
  <c r="O49" i="3"/>
  <c r="O52" i="3"/>
  <c r="BB52" i="3" l="1"/>
  <c r="AR52" i="3"/>
  <c r="BB21" i="3"/>
  <c r="BB83" i="3"/>
  <c r="O53" i="3"/>
  <c r="BB49" i="3"/>
  <c r="BB63" i="3" s="1"/>
  <c r="AR49" i="3"/>
  <c r="AR63" i="3" s="1"/>
  <c r="O63" i="3"/>
  <c r="O65" i="3"/>
  <c r="AR65" i="3" s="1"/>
  <c r="BB65" i="3" s="1"/>
  <c r="O26" i="3"/>
  <c r="O23" i="3"/>
  <c r="R24" i="2"/>
  <c r="R21" i="2"/>
  <c r="R25" i="2" l="1"/>
  <c r="R28" i="2"/>
  <c r="O59" i="3"/>
  <c r="BB23" i="3"/>
  <c r="BB59" i="3" s="1"/>
  <c r="AR23" i="3"/>
  <c r="AR59" i="3" s="1"/>
  <c r="O27" i="3"/>
  <c r="O61" i="3"/>
  <c r="AR26" i="3"/>
  <c r="BB26" i="3"/>
  <c r="O55" i="3"/>
  <c r="AR53" i="3"/>
  <c r="BB53" i="3" s="1"/>
  <c r="O67" i="3" l="1"/>
  <c r="AR61" i="3"/>
  <c r="BB61" i="3" s="1"/>
  <c r="P44" i="3"/>
  <c r="AR55" i="3"/>
  <c r="BB55" i="3" s="1"/>
  <c r="O29" i="3"/>
  <c r="AR27" i="3"/>
  <c r="BB27" i="3" s="1"/>
  <c r="R30" i="2"/>
  <c r="R31" i="2"/>
  <c r="R62" i="2" l="1"/>
  <c r="R32" i="2"/>
  <c r="P45" i="3"/>
  <c r="P18" i="3"/>
  <c r="AR29" i="3"/>
  <c r="O69" i="3"/>
  <c r="AR67" i="3"/>
  <c r="BB67" i="3" s="1"/>
  <c r="AR28" i="3" l="1"/>
  <c r="AR30" i="3" s="1"/>
  <c r="BB29" i="3"/>
  <c r="BB28" i="3" s="1"/>
  <c r="BB30" i="3" s="1"/>
  <c r="P19" i="3"/>
  <c r="P48" i="3"/>
  <c r="O71" i="3"/>
  <c r="AR69" i="3"/>
  <c r="BB69" i="3" s="1"/>
  <c r="R70" i="2"/>
  <c r="R79" i="2" s="1"/>
  <c r="R50" i="2"/>
  <c r="P22" i="3" l="1"/>
  <c r="R51" i="2"/>
  <c r="O76" i="3"/>
  <c r="S8" i="2"/>
  <c r="O83" i="3"/>
  <c r="AR71" i="3"/>
  <c r="BB71" i="3" s="1"/>
  <c r="P145" i="3"/>
  <c r="P82" i="3"/>
  <c r="R80" i="2"/>
  <c r="R38" i="2" s="1"/>
  <c r="S78" i="2" l="1"/>
  <c r="R42" i="2"/>
  <c r="R53" i="2" s="1"/>
  <c r="S87" i="2"/>
  <c r="S10" i="2"/>
  <c r="S39" i="2"/>
  <c r="AV8" i="2"/>
  <c r="BF8" i="2" s="1"/>
  <c r="Q145" i="3"/>
  <c r="R145" i="3" s="1"/>
  <c r="S145" i="3" s="1"/>
  <c r="T145" i="3" s="1"/>
  <c r="U145" i="3" s="1"/>
  <c r="V145" i="3" s="1"/>
  <c r="W145" i="3" s="1"/>
  <c r="X145" i="3" s="1"/>
  <c r="Y145" i="3" s="1"/>
  <c r="Z145" i="3" s="1"/>
  <c r="AA145" i="3" s="1"/>
  <c r="AB145" i="3" s="1"/>
  <c r="AC145" i="3" s="1"/>
  <c r="AD145" i="3" s="1"/>
  <c r="AE145" i="3" s="1"/>
  <c r="AF145" i="3" s="1"/>
  <c r="AG145" i="3" s="1"/>
  <c r="AH145" i="3" s="1"/>
  <c r="AI145" i="3" s="1"/>
  <c r="AJ145" i="3" s="1"/>
  <c r="AK145" i="3" s="1"/>
  <c r="AL145" i="3" s="1"/>
  <c r="AM145" i="3" s="1"/>
  <c r="P169" i="3"/>
  <c r="O77" i="3"/>
  <c r="O85" i="3"/>
  <c r="AR76" i="3"/>
  <c r="P103" i="3"/>
  <c r="BF87" i="2" l="1"/>
  <c r="AV87" i="2"/>
  <c r="AR77" i="3"/>
  <c r="AR85" i="3"/>
  <c r="BB76" i="3"/>
  <c r="BB77" i="3" s="1"/>
  <c r="S65" i="2"/>
  <c r="AV65" i="2" s="1"/>
  <c r="BF65" i="2" s="1"/>
  <c r="AV39" i="2"/>
  <c r="BF39" i="2" s="1"/>
  <c r="Q103" i="3"/>
  <c r="R103" i="3" s="1"/>
  <c r="S103" i="3" s="1"/>
  <c r="T103" i="3" s="1"/>
  <c r="U103" i="3" s="1"/>
  <c r="V103" i="3" s="1"/>
  <c r="W103" i="3" s="1"/>
  <c r="X103" i="3" s="1"/>
  <c r="Y103" i="3" s="1"/>
  <c r="Z103" i="3" s="1"/>
  <c r="AA103" i="3" s="1"/>
  <c r="AB103" i="3" s="1"/>
  <c r="AC103" i="3" s="1"/>
  <c r="AD103" i="3" s="1"/>
  <c r="AE103" i="3" s="1"/>
  <c r="AF103" i="3" s="1"/>
  <c r="AG103" i="3" s="1"/>
  <c r="AH103" i="3" s="1"/>
  <c r="AI103" i="3" s="1"/>
  <c r="AJ103" i="3" s="1"/>
  <c r="AK103" i="3" s="1"/>
  <c r="AL103" i="3" s="1"/>
  <c r="AM103" i="3" s="1"/>
  <c r="P127" i="3"/>
  <c r="P49" i="3"/>
  <c r="P52" i="3"/>
  <c r="S20" i="2"/>
  <c r="S11" i="2"/>
  <c r="AV10" i="2"/>
  <c r="S21" i="2" l="1"/>
  <c r="S24" i="2"/>
  <c r="AV20" i="2"/>
  <c r="AV11" i="2"/>
  <c r="BF10" i="2"/>
  <c r="BF11" i="2" s="1"/>
  <c r="P63" i="3"/>
  <c r="P53" i="3"/>
  <c r="P65" i="3"/>
  <c r="P23" i="3"/>
  <c r="P26" i="3"/>
  <c r="P55" i="3" l="1"/>
  <c r="AV21" i="2"/>
  <c r="BF20" i="2"/>
  <c r="BF21" i="2" s="1"/>
  <c r="S25" i="2"/>
  <c r="S28" i="2"/>
  <c r="AV24" i="2"/>
  <c r="P59" i="3"/>
  <c r="P61" i="3"/>
  <c r="P27" i="3"/>
  <c r="AV25" i="2" l="1"/>
  <c r="BF24" i="2"/>
  <c r="BF25" i="2" s="1"/>
  <c r="P29" i="3"/>
  <c r="S30" i="2"/>
  <c r="AV30" i="2" s="1"/>
  <c r="BF30" i="2" s="1"/>
  <c r="AV28" i="2"/>
  <c r="BF28" i="2" s="1"/>
  <c r="P67" i="3"/>
  <c r="Q44" i="3"/>
  <c r="P69" i="3" l="1"/>
  <c r="Q18" i="3"/>
  <c r="Q45" i="3"/>
  <c r="S31" i="2"/>
  <c r="S62" i="2" l="1"/>
  <c r="S32" i="2"/>
  <c r="AV31" i="2"/>
  <c r="Q19" i="3"/>
  <c r="P71" i="3"/>
  <c r="Q48" i="3"/>
  <c r="Q146" i="3" l="1"/>
  <c r="Q22" i="3"/>
  <c r="Q82" i="3" s="1"/>
  <c r="AV32" i="2"/>
  <c r="BF31" i="2"/>
  <c r="BF32" i="2" s="1"/>
  <c r="P76" i="3"/>
  <c r="T8" i="2"/>
  <c r="P83" i="3"/>
  <c r="S70" i="2"/>
  <c r="S79" i="2" s="1"/>
  <c r="AV62" i="2"/>
  <c r="S50" i="2"/>
  <c r="AV79" i="2" l="1"/>
  <c r="S80" i="2"/>
  <c r="S38" i="2" s="1"/>
  <c r="P77" i="3"/>
  <c r="P85" i="3"/>
  <c r="Q104" i="3"/>
  <c r="AV70" i="2"/>
  <c r="AV73" i="2" s="1"/>
  <c r="AV76" i="2" s="1"/>
  <c r="BF62" i="2"/>
  <c r="BF70" i="2" s="1"/>
  <c r="BF73" i="2" s="1"/>
  <c r="BF76" i="2" s="1"/>
  <c r="AV50" i="2"/>
  <c r="S51" i="2"/>
  <c r="T10" i="2"/>
  <c r="T87" i="2"/>
  <c r="T39" i="2"/>
  <c r="T65" i="2" s="1"/>
  <c r="R146" i="3"/>
  <c r="S146" i="3" s="1"/>
  <c r="T146" i="3" s="1"/>
  <c r="U146" i="3" s="1"/>
  <c r="V146" i="3" s="1"/>
  <c r="W146" i="3" s="1"/>
  <c r="X146" i="3" s="1"/>
  <c r="Y146" i="3" s="1"/>
  <c r="Z146" i="3" s="1"/>
  <c r="AA146" i="3" s="1"/>
  <c r="AB146" i="3" s="1"/>
  <c r="AC146" i="3" s="1"/>
  <c r="AD146" i="3" s="1"/>
  <c r="AE146" i="3" s="1"/>
  <c r="AF146" i="3" s="1"/>
  <c r="AG146" i="3" s="1"/>
  <c r="AH146" i="3" s="1"/>
  <c r="AI146" i="3" s="1"/>
  <c r="AJ146" i="3" s="1"/>
  <c r="AK146" i="3" s="1"/>
  <c r="AL146" i="3" s="1"/>
  <c r="AM146" i="3" s="1"/>
  <c r="Q169" i="3"/>
  <c r="Q52" i="3" l="1"/>
  <c r="Q49" i="3"/>
  <c r="BF50" i="2"/>
  <c r="BF51" i="2" s="1"/>
  <c r="AV51" i="2"/>
  <c r="R104" i="3"/>
  <c r="S104" i="3" s="1"/>
  <c r="T104" i="3" s="1"/>
  <c r="U104" i="3" s="1"/>
  <c r="V104" i="3" s="1"/>
  <c r="W104" i="3" s="1"/>
  <c r="X104" i="3" s="1"/>
  <c r="Y104" i="3" s="1"/>
  <c r="Z104" i="3" s="1"/>
  <c r="AA104" i="3" s="1"/>
  <c r="AB104" i="3" s="1"/>
  <c r="AC104" i="3" s="1"/>
  <c r="AD104" i="3" s="1"/>
  <c r="AE104" i="3" s="1"/>
  <c r="AF104" i="3" s="1"/>
  <c r="AG104" i="3" s="1"/>
  <c r="AH104" i="3" s="1"/>
  <c r="AI104" i="3" s="1"/>
  <c r="AJ104" i="3" s="1"/>
  <c r="AK104" i="3" s="1"/>
  <c r="AL104" i="3" s="1"/>
  <c r="AM104" i="3" s="1"/>
  <c r="Q127" i="3"/>
  <c r="S42" i="2"/>
  <c r="S53" i="2" s="1"/>
  <c r="T78" i="2"/>
  <c r="AV38" i="2"/>
  <c r="T11" i="2"/>
  <c r="T20" i="2"/>
  <c r="BF79" i="2"/>
  <c r="BF80" i="2" s="1"/>
  <c r="BG78" i="2" s="1"/>
  <c r="AV80" i="2"/>
  <c r="AW78" i="2" s="1"/>
  <c r="Q63" i="3" l="1"/>
  <c r="Q65" i="3"/>
  <c r="Q53" i="3"/>
  <c r="AV42" i="2"/>
  <c r="AV53" i="2" s="1"/>
  <c r="BF38" i="2"/>
  <c r="BF42" i="2" s="1"/>
  <c r="T21" i="2"/>
  <c r="T24" i="2"/>
  <c r="Q23" i="3"/>
  <c r="Q26" i="3"/>
  <c r="Q59" i="3" l="1"/>
  <c r="Q27" i="3"/>
  <c r="Q61" i="3"/>
  <c r="T28" i="2"/>
  <c r="T25" i="2"/>
  <c r="Q55" i="3"/>
  <c r="T30" i="2" l="1"/>
  <c r="T31" i="2"/>
  <c r="R44" i="3"/>
  <c r="Q67" i="3"/>
  <c r="Q29" i="3"/>
  <c r="R45" i="3" l="1"/>
  <c r="AS44" i="3"/>
  <c r="R18" i="3"/>
  <c r="T62" i="2"/>
  <c r="T32" i="2"/>
  <c r="Q69" i="3"/>
  <c r="R19" i="3" l="1"/>
  <c r="AS18" i="3"/>
  <c r="Q71" i="3"/>
  <c r="T70" i="2"/>
  <c r="T79" i="2" s="1"/>
  <c r="T50" i="2"/>
  <c r="R48" i="3"/>
  <c r="AS45" i="3"/>
  <c r="Q76" i="3" l="1"/>
  <c r="U8" i="2"/>
  <c r="Q83" i="3"/>
  <c r="T80" i="2"/>
  <c r="T38" i="2" s="1"/>
  <c r="T51" i="2"/>
  <c r="AS42" i="3"/>
  <c r="R147" i="3"/>
  <c r="AS48" i="3"/>
  <c r="R82" i="3"/>
  <c r="R22" i="3"/>
  <c r="AS19" i="3"/>
  <c r="AS16" i="3" l="1"/>
  <c r="AS47" i="3"/>
  <c r="T42" i="2"/>
  <c r="U78" i="2"/>
  <c r="U87" i="2"/>
  <c r="U10" i="2"/>
  <c r="U39" i="2"/>
  <c r="U65" i="2" s="1"/>
  <c r="R105" i="3"/>
  <c r="AS22" i="3"/>
  <c r="T53" i="2"/>
  <c r="S147" i="3"/>
  <c r="T147" i="3" s="1"/>
  <c r="U147" i="3" s="1"/>
  <c r="V147" i="3" s="1"/>
  <c r="W147" i="3" s="1"/>
  <c r="X147" i="3" s="1"/>
  <c r="Y147" i="3" s="1"/>
  <c r="Z147" i="3" s="1"/>
  <c r="AA147" i="3" s="1"/>
  <c r="AB147" i="3" s="1"/>
  <c r="AC147" i="3" s="1"/>
  <c r="AD147" i="3" s="1"/>
  <c r="AE147" i="3" s="1"/>
  <c r="AF147" i="3" s="1"/>
  <c r="AG147" i="3" s="1"/>
  <c r="AH147" i="3" s="1"/>
  <c r="AI147" i="3" s="1"/>
  <c r="AJ147" i="3" s="1"/>
  <c r="AK147" i="3" s="1"/>
  <c r="AL147" i="3" s="1"/>
  <c r="AM147" i="3" s="1"/>
  <c r="R169" i="3"/>
  <c r="Q77" i="3"/>
  <c r="Q85" i="3"/>
  <c r="AS21" i="3" l="1"/>
  <c r="AS82" i="3"/>
  <c r="AS83" i="3"/>
  <c r="U11" i="2"/>
  <c r="U20" i="2"/>
  <c r="R52" i="3"/>
  <c r="AS52" i="3" s="1"/>
  <c r="R49" i="3"/>
  <c r="S105" i="3"/>
  <c r="T105" i="3" s="1"/>
  <c r="U105" i="3" s="1"/>
  <c r="V105" i="3" s="1"/>
  <c r="W105" i="3" s="1"/>
  <c r="X105" i="3" s="1"/>
  <c r="Y105" i="3" s="1"/>
  <c r="Z105" i="3" s="1"/>
  <c r="AA105" i="3" s="1"/>
  <c r="AB105" i="3" s="1"/>
  <c r="AC105" i="3" s="1"/>
  <c r="AD105" i="3" s="1"/>
  <c r="AE105" i="3" s="1"/>
  <c r="AF105" i="3" s="1"/>
  <c r="AG105" i="3" s="1"/>
  <c r="AH105" i="3" s="1"/>
  <c r="AI105" i="3" s="1"/>
  <c r="AJ105" i="3" s="1"/>
  <c r="AK105" i="3" s="1"/>
  <c r="AL105" i="3" s="1"/>
  <c r="AM105" i="3" s="1"/>
  <c r="R127" i="3"/>
  <c r="R63" i="3" l="1"/>
  <c r="AS49" i="3"/>
  <c r="AS63" i="3" s="1"/>
  <c r="R65" i="3"/>
  <c r="AS65" i="3" s="1"/>
  <c r="R53" i="3"/>
  <c r="R26" i="3"/>
  <c r="AS26" i="3" s="1"/>
  <c r="R23" i="3"/>
  <c r="U24" i="2"/>
  <c r="U21" i="2"/>
  <c r="R55" i="3" l="1"/>
  <c r="AS53" i="3"/>
  <c r="U28" i="2"/>
  <c r="U25" i="2"/>
  <c r="R59" i="3"/>
  <c r="R61" i="3"/>
  <c r="AS23" i="3"/>
  <c r="AS59" i="3" s="1"/>
  <c r="R27" i="3"/>
  <c r="U30" i="2" l="1"/>
  <c r="U31" i="2"/>
  <c r="R67" i="3"/>
  <c r="AS61" i="3"/>
  <c r="R29" i="3"/>
  <c r="AS27" i="3"/>
  <c r="S44" i="3"/>
  <c r="AS55" i="3"/>
  <c r="S45" i="3" l="1"/>
  <c r="S18" i="3"/>
  <c r="AS29" i="3"/>
  <c r="U62" i="2"/>
  <c r="U32" i="2"/>
  <c r="R69" i="3"/>
  <c r="AS67" i="3"/>
  <c r="S19" i="3" l="1"/>
  <c r="U70" i="2"/>
  <c r="U79" i="2" s="1"/>
  <c r="U50" i="2"/>
  <c r="S48" i="3"/>
  <c r="R71" i="3"/>
  <c r="AS69" i="3"/>
  <c r="AS28" i="3"/>
  <c r="AS30" i="3" s="1"/>
  <c r="U80" i="2" l="1"/>
  <c r="U38" i="2" s="1"/>
  <c r="S148" i="3"/>
  <c r="S22" i="3"/>
  <c r="U51" i="2"/>
  <c r="V8" i="2"/>
  <c r="R76" i="3"/>
  <c r="R83" i="3"/>
  <c r="AS71" i="3"/>
  <c r="S106" i="3" l="1"/>
  <c r="S82" i="3"/>
  <c r="T148" i="3"/>
  <c r="U148" i="3" s="1"/>
  <c r="V148" i="3" s="1"/>
  <c r="W148" i="3" s="1"/>
  <c r="X148" i="3" s="1"/>
  <c r="Y148" i="3" s="1"/>
  <c r="Z148" i="3" s="1"/>
  <c r="AA148" i="3" s="1"/>
  <c r="AB148" i="3" s="1"/>
  <c r="AC148" i="3" s="1"/>
  <c r="AD148" i="3" s="1"/>
  <c r="AE148" i="3" s="1"/>
  <c r="AF148" i="3" s="1"/>
  <c r="AG148" i="3" s="1"/>
  <c r="AH148" i="3" s="1"/>
  <c r="AI148" i="3" s="1"/>
  <c r="AJ148" i="3" s="1"/>
  <c r="AK148" i="3" s="1"/>
  <c r="AL148" i="3" s="1"/>
  <c r="AM148" i="3" s="1"/>
  <c r="S169" i="3"/>
  <c r="R77" i="3"/>
  <c r="R85" i="3"/>
  <c r="AS76" i="3"/>
  <c r="V87" i="2"/>
  <c r="V10" i="2"/>
  <c r="V39" i="2"/>
  <c r="AW8" i="2"/>
  <c r="V78" i="2"/>
  <c r="U42" i="2"/>
  <c r="U53" i="2" s="1"/>
  <c r="V65" i="2" l="1"/>
  <c r="AW65" i="2" s="1"/>
  <c r="AW39" i="2"/>
  <c r="V20" i="2"/>
  <c r="V11" i="2"/>
  <c r="AW10" i="2"/>
  <c r="AS77" i="3"/>
  <c r="AS85" i="3"/>
  <c r="AW87" i="2"/>
  <c r="S49" i="3"/>
  <c r="S52" i="3"/>
  <c r="T106" i="3"/>
  <c r="U106" i="3" s="1"/>
  <c r="V106" i="3" s="1"/>
  <c r="W106" i="3" s="1"/>
  <c r="X106" i="3" s="1"/>
  <c r="Y106" i="3" s="1"/>
  <c r="Z106" i="3" s="1"/>
  <c r="AA106" i="3" s="1"/>
  <c r="AB106" i="3" s="1"/>
  <c r="AC106" i="3" s="1"/>
  <c r="AD106" i="3" s="1"/>
  <c r="AE106" i="3" s="1"/>
  <c r="AF106" i="3" s="1"/>
  <c r="AG106" i="3" s="1"/>
  <c r="AH106" i="3" s="1"/>
  <c r="AI106" i="3" s="1"/>
  <c r="AJ106" i="3" s="1"/>
  <c r="AK106" i="3" s="1"/>
  <c r="AL106" i="3" s="1"/>
  <c r="AM106" i="3" s="1"/>
  <c r="S127" i="3"/>
  <c r="V24" i="2" l="1"/>
  <c r="V21" i="2"/>
  <c r="AW20" i="2"/>
  <c r="S26" i="3"/>
  <c r="S23" i="3"/>
  <c r="AW11" i="2"/>
  <c r="S53" i="3"/>
  <c r="S63" i="3"/>
  <c r="S65" i="3"/>
  <c r="AW21" i="2" l="1"/>
  <c r="S55" i="3"/>
  <c r="S59" i="3"/>
  <c r="S27" i="3"/>
  <c r="S61" i="3"/>
  <c r="V25" i="2"/>
  <c r="V28" i="2"/>
  <c r="AW24" i="2"/>
  <c r="T44" i="3" l="1"/>
  <c r="AW25" i="2"/>
  <c r="S29" i="3"/>
  <c r="V30" i="2"/>
  <c r="AW30" i="2" s="1"/>
  <c r="V31" i="2"/>
  <c r="AW28" i="2"/>
  <c r="S67" i="3"/>
  <c r="T45" i="3" l="1"/>
  <c r="V62" i="2"/>
  <c r="V32" i="2"/>
  <c r="AW31" i="2"/>
  <c r="S69" i="3"/>
  <c r="T18" i="3"/>
  <c r="V70" i="2" l="1"/>
  <c r="V79" i="2" s="1"/>
  <c r="AW62" i="2"/>
  <c r="V50" i="2"/>
  <c r="S71" i="3"/>
  <c r="T19" i="3"/>
  <c r="AW32" i="2"/>
  <c r="T48" i="3"/>
  <c r="S76" i="3" l="1"/>
  <c r="W8" i="2"/>
  <c r="S83" i="3"/>
  <c r="AW50" i="2"/>
  <c r="AW51" i="2" s="1"/>
  <c r="V51" i="2"/>
  <c r="T149" i="3"/>
  <c r="T82" i="3"/>
  <c r="T22" i="3"/>
  <c r="AW70" i="2"/>
  <c r="AW73" i="2" s="1"/>
  <c r="AW76" i="2" s="1"/>
  <c r="AW79" i="2"/>
  <c r="V80" i="2"/>
  <c r="V38" i="2" s="1"/>
  <c r="W87" i="2" l="1"/>
  <c r="W10" i="2"/>
  <c r="W39" i="2"/>
  <c r="W65" i="2" s="1"/>
  <c r="S77" i="3"/>
  <c r="S85" i="3"/>
  <c r="W78" i="2"/>
  <c r="AW38" i="2"/>
  <c r="AW42" i="2" s="1"/>
  <c r="AW53" i="2" s="1"/>
  <c r="V42" i="2"/>
  <c r="V53" i="2" s="1"/>
  <c r="AW80" i="2"/>
  <c r="AX78" i="2" s="1"/>
  <c r="T107" i="3"/>
  <c r="U149" i="3"/>
  <c r="V149" i="3" s="1"/>
  <c r="W149" i="3" s="1"/>
  <c r="X149" i="3" s="1"/>
  <c r="Y149" i="3" s="1"/>
  <c r="Z149" i="3" s="1"/>
  <c r="AA149" i="3" s="1"/>
  <c r="AB149" i="3" s="1"/>
  <c r="AC149" i="3" s="1"/>
  <c r="AD149" i="3" s="1"/>
  <c r="AE149" i="3" s="1"/>
  <c r="AF149" i="3" s="1"/>
  <c r="AG149" i="3" s="1"/>
  <c r="AH149" i="3" s="1"/>
  <c r="AI149" i="3" s="1"/>
  <c r="AJ149" i="3" s="1"/>
  <c r="AK149" i="3" s="1"/>
  <c r="AL149" i="3" s="1"/>
  <c r="AM149" i="3" s="1"/>
  <c r="T169" i="3"/>
  <c r="U107" i="3" l="1"/>
  <c r="V107" i="3" s="1"/>
  <c r="W107" i="3" s="1"/>
  <c r="X107" i="3" s="1"/>
  <c r="Y107" i="3" s="1"/>
  <c r="Z107" i="3" s="1"/>
  <c r="AA107" i="3" s="1"/>
  <c r="AB107" i="3" s="1"/>
  <c r="AC107" i="3" s="1"/>
  <c r="AD107" i="3" s="1"/>
  <c r="AE107" i="3" s="1"/>
  <c r="AF107" i="3" s="1"/>
  <c r="AG107" i="3" s="1"/>
  <c r="AH107" i="3" s="1"/>
  <c r="AI107" i="3" s="1"/>
  <c r="AJ107" i="3" s="1"/>
  <c r="AK107" i="3" s="1"/>
  <c r="AL107" i="3" s="1"/>
  <c r="AM107" i="3" s="1"/>
  <c r="T127" i="3"/>
  <c r="W20" i="2"/>
  <c r="W11" i="2"/>
  <c r="T49" i="3"/>
  <c r="T52" i="3"/>
  <c r="W21" i="2" l="1"/>
  <c r="W24" i="2"/>
  <c r="T63" i="3"/>
  <c r="T53" i="3"/>
  <c r="T65" i="3"/>
  <c r="T26" i="3"/>
  <c r="T23" i="3"/>
  <c r="T59" i="3" l="1"/>
  <c r="T61" i="3"/>
  <c r="T27" i="3"/>
  <c r="W25" i="2"/>
  <c r="W28" i="2"/>
  <c r="T55" i="3"/>
  <c r="T29" i="3" l="1"/>
  <c r="W30" i="2"/>
  <c r="W31" i="2" s="1"/>
  <c r="T67" i="3"/>
  <c r="U44" i="3"/>
  <c r="W62" i="2" l="1"/>
  <c r="W32" i="2"/>
  <c r="U45" i="3"/>
  <c r="AT44" i="3"/>
  <c r="T69" i="3"/>
  <c r="U18" i="3"/>
  <c r="U48" i="3" l="1"/>
  <c r="AT45" i="3"/>
  <c r="T71" i="3"/>
  <c r="U19" i="3"/>
  <c r="AT18" i="3"/>
  <c r="W70" i="2"/>
  <c r="W79" i="2" s="1"/>
  <c r="W50" i="2"/>
  <c r="T76" i="3" l="1"/>
  <c r="X8" i="2"/>
  <c r="T83" i="3"/>
  <c r="W51" i="2"/>
  <c r="AT42" i="3"/>
  <c r="W80" i="2"/>
  <c r="W38" i="2" s="1"/>
  <c r="U22" i="3"/>
  <c r="AT19" i="3"/>
  <c r="U150" i="3"/>
  <c r="AT48" i="3"/>
  <c r="U82" i="3"/>
  <c r="W42" i="2" l="1"/>
  <c r="X78" i="2"/>
  <c r="W53" i="2"/>
  <c r="X10" i="2"/>
  <c r="X87" i="2"/>
  <c r="X39" i="2"/>
  <c r="X65" i="2" s="1"/>
  <c r="V150" i="3"/>
  <c r="W150" i="3" s="1"/>
  <c r="X150" i="3" s="1"/>
  <c r="Y150" i="3" s="1"/>
  <c r="Z150" i="3" s="1"/>
  <c r="AA150" i="3" s="1"/>
  <c r="AB150" i="3" s="1"/>
  <c r="AC150" i="3" s="1"/>
  <c r="AD150" i="3" s="1"/>
  <c r="AE150" i="3" s="1"/>
  <c r="AF150" i="3" s="1"/>
  <c r="AG150" i="3" s="1"/>
  <c r="AH150" i="3" s="1"/>
  <c r="AI150" i="3" s="1"/>
  <c r="AJ150" i="3" s="1"/>
  <c r="AK150" i="3" s="1"/>
  <c r="AL150" i="3" s="1"/>
  <c r="AM150" i="3" s="1"/>
  <c r="U169" i="3"/>
  <c r="AT16" i="3"/>
  <c r="AT47" i="3"/>
  <c r="U108" i="3"/>
  <c r="AT22" i="3"/>
  <c r="T77" i="3"/>
  <c r="T85" i="3"/>
  <c r="X11" i="2" l="1"/>
  <c r="X20" i="2"/>
  <c r="AT21" i="3"/>
  <c r="AT82" i="3"/>
  <c r="AT83" i="3"/>
  <c r="V108" i="3"/>
  <c r="W108" i="3" s="1"/>
  <c r="X108" i="3" s="1"/>
  <c r="Y108" i="3" s="1"/>
  <c r="Z108" i="3" s="1"/>
  <c r="AA108" i="3" s="1"/>
  <c r="AB108" i="3" s="1"/>
  <c r="AC108" i="3" s="1"/>
  <c r="AD108" i="3" s="1"/>
  <c r="AE108" i="3" s="1"/>
  <c r="AF108" i="3" s="1"/>
  <c r="AG108" i="3" s="1"/>
  <c r="AH108" i="3" s="1"/>
  <c r="AI108" i="3" s="1"/>
  <c r="AJ108" i="3" s="1"/>
  <c r="AK108" i="3" s="1"/>
  <c r="AL108" i="3" s="1"/>
  <c r="AM108" i="3" s="1"/>
  <c r="U127" i="3"/>
  <c r="U52" i="3"/>
  <c r="AT52" i="3" s="1"/>
  <c r="U49" i="3"/>
  <c r="U23" i="3" l="1"/>
  <c r="U26" i="3"/>
  <c r="AT26" i="3" s="1"/>
  <c r="U63" i="3"/>
  <c r="U65" i="3"/>
  <c r="AT65" i="3" s="1"/>
  <c r="AT49" i="3"/>
  <c r="AT63" i="3" s="1"/>
  <c r="U53" i="3"/>
  <c r="X21" i="2"/>
  <c r="X24" i="2"/>
  <c r="X28" i="2" l="1"/>
  <c r="X25" i="2"/>
  <c r="U55" i="3"/>
  <c r="AT53" i="3"/>
  <c r="U59" i="3"/>
  <c r="AT23" i="3"/>
  <c r="AT59" i="3" s="1"/>
  <c r="U27" i="3"/>
  <c r="U61" i="3"/>
  <c r="U67" i="3" l="1"/>
  <c r="AT61" i="3"/>
  <c r="U29" i="3"/>
  <c r="AT27" i="3"/>
  <c r="V44" i="3"/>
  <c r="AT55" i="3"/>
  <c r="X30" i="2"/>
  <c r="V18" i="3" l="1"/>
  <c r="AT29" i="3"/>
  <c r="V45" i="3"/>
  <c r="X31" i="2"/>
  <c r="U69" i="3"/>
  <c r="AT67" i="3"/>
  <c r="U71" i="3" l="1"/>
  <c r="AT69" i="3"/>
  <c r="V48" i="3"/>
  <c r="AT28" i="3"/>
  <c r="AT30" i="3" s="1"/>
  <c r="X62" i="2"/>
  <c r="X32" i="2"/>
  <c r="V19" i="3"/>
  <c r="X70" i="2" l="1"/>
  <c r="X79" i="2" s="1"/>
  <c r="X50" i="2"/>
  <c r="V151" i="3"/>
  <c r="V22" i="3"/>
  <c r="U76" i="3"/>
  <c r="Y8" i="2"/>
  <c r="U83" i="3"/>
  <c r="AT71" i="3"/>
  <c r="U77" i="3" l="1"/>
  <c r="U85" i="3"/>
  <c r="AT76" i="3"/>
  <c r="W151" i="3"/>
  <c r="X151" i="3" s="1"/>
  <c r="Y151" i="3" s="1"/>
  <c r="Z151" i="3" s="1"/>
  <c r="AA151" i="3" s="1"/>
  <c r="AB151" i="3" s="1"/>
  <c r="AC151" i="3" s="1"/>
  <c r="AD151" i="3" s="1"/>
  <c r="AE151" i="3" s="1"/>
  <c r="AF151" i="3" s="1"/>
  <c r="AG151" i="3" s="1"/>
  <c r="AH151" i="3" s="1"/>
  <c r="AI151" i="3" s="1"/>
  <c r="AJ151" i="3" s="1"/>
  <c r="AK151" i="3" s="1"/>
  <c r="AL151" i="3" s="1"/>
  <c r="AM151" i="3" s="1"/>
  <c r="V169" i="3"/>
  <c r="V109" i="3"/>
  <c r="V82" i="3"/>
  <c r="X51" i="2"/>
  <c r="Y87" i="2"/>
  <c r="AX87" i="2" s="1"/>
  <c r="Y10" i="2"/>
  <c r="Y39" i="2"/>
  <c r="AX8" i="2"/>
  <c r="X80" i="2"/>
  <c r="X38" i="2" s="1"/>
  <c r="AT77" i="3" l="1"/>
  <c r="AT85" i="3"/>
  <c r="W109" i="3"/>
  <c r="X109" i="3" s="1"/>
  <c r="Y109" i="3" s="1"/>
  <c r="Z109" i="3" s="1"/>
  <c r="AA109" i="3" s="1"/>
  <c r="AB109" i="3" s="1"/>
  <c r="AC109" i="3" s="1"/>
  <c r="AD109" i="3" s="1"/>
  <c r="AE109" i="3" s="1"/>
  <c r="AF109" i="3" s="1"/>
  <c r="AG109" i="3" s="1"/>
  <c r="AH109" i="3" s="1"/>
  <c r="AI109" i="3" s="1"/>
  <c r="AJ109" i="3" s="1"/>
  <c r="AK109" i="3" s="1"/>
  <c r="AL109" i="3" s="1"/>
  <c r="AM109" i="3" s="1"/>
  <c r="V127" i="3"/>
  <c r="Y11" i="2"/>
  <c r="Y20" i="2"/>
  <c r="AX10" i="2"/>
  <c r="X42" i="2"/>
  <c r="X53" i="2" s="1"/>
  <c r="Y78" i="2"/>
  <c r="Y65" i="2"/>
  <c r="AX65" i="2" s="1"/>
  <c r="AX39" i="2"/>
  <c r="V52" i="3"/>
  <c r="V49" i="3"/>
  <c r="V63" i="3" l="1"/>
  <c r="V65" i="3"/>
  <c r="V53" i="3"/>
  <c r="V26" i="3"/>
  <c r="V23" i="3"/>
  <c r="AX11" i="2"/>
  <c r="Y24" i="2"/>
  <c r="Y21" i="2"/>
  <c r="AX20" i="2"/>
  <c r="V55" i="3" l="1"/>
  <c r="Y28" i="2"/>
  <c r="Y25" i="2"/>
  <c r="AX24" i="2"/>
  <c r="AX21" i="2"/>
  <c r="V59" i="3"/>
  <c r="V27" i="3"/>
  <c r="V61" i="3"/>
  <c r="Y30" i="2" l="1"/>
  <c r="AX30" i="2" s="1"/>
  <c r="AX28" i="2"/>
  <c r="V67" i="3"/>
  <c r="W44" i="3"/>
  <c r="V29" i="3"/>
  <c r="AX25" i="2"/>
  <c r="W18" i="3" l="1"/>
  <c r="W45" i="3"/>
  <c r="Y31" i="2"/>
  <c r="V69" i="3"/>
  <c r="V71" i="3" l="1"/>
  <c r="W48" i="3"/>
  <c r="W19" i="3"/>
  <c r="Y62" i="2"/>
  <c r="Y32" i="2"/>
  <c r="AX31" i="2"/>
  <c r="Y70" i="2" l="1"/>
  <c r="Y79" i="2" s="1"/>
  <c r="AX62" i="2"/>
  <c r="Y50" i="2"/>
  <c r="W152" i="3"/>
  <c r="Z8" i="2"/>
  <c r="V76" i="3"/>
  <c r="V83" i="3"/>
  <c r="AX32" i="2"/>
  <c r="W22" i="3"/>
  <c r="W82" i="3" s="1"/>
  <c r="X152" i="3" l="1"/>
  <c r="Y152" i="3" s="1"/>
  <c r="Z152" i="3" s="1"/>
  <c r="AA152" i="3" s="1"/>
  <c r="AB152" i="3" s="1"/>
  <c r="AC152" i="3" s="1"/>
  <c r="AD152" i="3" s="1"/>
  <c r="AE152" i="3" s="1"/>
  <c r="AF152" i="3" s="1"/>
  <c r="AG152" i="3" s="1"/>
  <c r="AH152" i="3" s="1"/>
  <c r="AI152" i="3" s="1"/>
  <c r="AJ152" i="3" s="1"/>
  <c r="AK152" i="3" s="1"/>
  <c r="AL152" i="3" s="1"/>
  <c r="AM152" i="3" s="1"/>
  <c r="W169" i="3"/>
  <c r="W110" i="3"/>
  <c r="V77" i="3"/>
  <c r="V85" i="3"/>
  <c r="Z87" i="2"/>
  <c r="Z10" i="2"/>
  <c r="Z39" i="2"/>
  <c r="Z65" i="2" s="1"/>
  <c r="AX50" i="2"/>
  <c r="AX51" i="2" s="1"/>
  <c r="Y51" i="2"/>
  <c r="AX70" i="2"/>
  <c r="AX73" i="2" s="1"/>
  <c r="AX76" i="2" s="1"/>
  <c r="AX79" i="2"/>
  <c r="Y80" i="2"/>
  <c r="Y38" i="2" s="1"/>
  <c r="X110" i="3" l="1"/>
  <c r="Y110" i="3" s="1"/>
  <c r="Z110" i="3" s="1"/>
  <c r="AA110" i="3" s="1"/>
  <c r="AB110" i="3" s="1"/>
  <c r="AC110" i="3" s="1"/>
  <c r="AD110" i="3" s="1"/>
  <c r="AE110" i="3" s="1"/>
  <c r="AF110" i="3" s="1"/>
  <c r="AG110" i="3" s="1"/>
  <c r="AH110" i="3" s="1"/>
  <c r="AI110" i="3" s="1"/>
  <c r="AJ110" i="3" s="1"/>
  <c r="AK110" i="3" s="1"/>
  <c r="AL110" i="3" s="1"/>
  <c r="AM110" i="3" s="1"/>
  <c r="W127" i="3"/>
  <c r="AX38" i="2"/>
  <c r="AX42" i="2" s="1"/>
  <c r="Z78" i="2"/>
  <c r="Y42" i="2"/>
  <c r="Y53" i="2"/>
  <c r="Z20" i="2"/>
  <c r="Z11" i="2"/>
  <c r="W49" i="3"/>
  <c r="W52" i="3"/>
  <c r="AX80" i="2"/>
  <c r="AY78" i="2" s="1"/>
  <c r="AX53" i="2"/>
  <c r="W26" i="3" l="1"/>
  <c r="W23" i="3"/>
  <c r="W53" i="3"/>
  <c r="W63" i="3"/>
  <c r="W65" i="3"/>
  <c r="Z24" i="2"/>
  <c r="Z21" i="2"/>
  <c r="Z25" i="2" l="1"/>
  <c r="Z28" i="2"/>
  <c r="W55" i="3"/>
  <c r="W59" i="3"/>
  <c r="W61" i="3"/>
  <c r="W27" i="3"/>
  <c r="Z30" i="2" l="1"/>
  <c r="Z31" i="2"/>
  <c r="W29" i="3"/>
  <c r="X44" i="3"/>
  <c r="W67" i="3"/>
  <c r="X18" i="3" l="1"/>
  <c r="X45" i="3"/>
  <c r="AU44" i="3"/>
  <c r="Z62" i="2"/>
  <c r="Z32" i="2"/>
  <c r="W69" i="3"/>
  <c r="X48" i="3" l="1"/>
  <c r="AU45" i="3"/>
  <c r="Z70" i="2"/>
  <c r="Z79" i="2" s="1"/>
  <c r="Z50" i="2"/>
  <c r="W71" i="3"/>
  <c r="X19" i="3"/>
  <c r="AU18" i="3"/>
  <c r="Z80" i="2" l="1"/>
  <c r="Z38" i="2" s="1"/>
  <c r="W76" i="3"/>
  <c r="AA8" i="2"/>
  <c r="W83" i="3"/>
  <c r="AU42" i="3"/>
  <c r="Z51" i="2"/>
  <c r="X153" i="3"/>
  <c r="AU48" i="3"/>
  <c r="X22" i="3"/>
  <c r="X82" i="3" s="1"/>
  <c r="AU19" i="3"/>
  <c r="W77" i="3" l="1"/>
  <c r="W85" i="3"/>
  <c r="Y153" i="3"/>
  <c r="Z153" i="3" s="1"/>
  <c r="AA153" i="3" s="1"/>
  <c r="AB153" i="3" s="1"/>
  <c r="AC153" i="3" s="1"/>
  <c r="AD153" i="3" s="1"/>
  <c r="AE153" i="3" s="1"/>
  <c r="AF153" i="3" s="1"/>
  <c r="AG153" i="3" s="1"/>
  <c r="AH153" i="3" s="1"/>
  <c r="AI153" i="3" s="1"/>
  <c r="AJ153" i="3" s="1"/>
  <c r="AK153" i="3" s="1"/>
  <c r="AL153" i="3" s="1"/>
  <c r="AM153" i="3" s="1"/>
  <c r="X169" i="3"/>
  <c r="AU16" i="3"/>
  <c r="AU47" i="3"/>
  <c r="X111" i="3"/>
  <c r="AU22" i="3"/>
  <c r="AA78" i="2"/>
  <c r="Z42" i="2"/>
  <c r="Z53" i="2" s="1"/>
  <c r="AA87" i="2"/>
  <c r="AA10" i="2"/>
  <c r="AA39" i="2"/>
  <c r="AA65" i="2" s="1"/>
  <c r="Y111" i="3" l="1"/>
  <c r="Z111" i="3" s="1"/>
  <c r="AA111" i="3" s="1"/>
  <c r="AB111" i="3" s="1"/>
  <c r="AC111" i="3" s="1"/>
  <c r="AD111" i="3" s="1"/>
  <c r="AE111" i="3" s="1"/>
  <c r="AF111" i="3" s="1"/>
  <c r="AG111" i="3" s="1"/>
  <c r="AH111" i="3" s="1"/>
  <c r="AI111" i="3" s="1"/>
  <c r="AJ111" i="3" s="1"/>
  <c r="AK111" i="3" s="1"/>
  <c r="AL111" i="3" s="1"/>
  <c r="AM111" i="3" s="1"/>
  <c r="X127" i="3"/>
  <c r="AA20" i="2"/>
  <c r="AA11" i="2"/>
  <c r="AU21" i="3"/>
  <c r="AU82" i="3"/>
  <c r="AU83" i="3"/>
  <c r="X49" i="3"/>
  <c r="X52" i="3"/>
  <c r="AU52" i="3" s="1"/>
  <c r="AA21" i="2" l="1"/>
  <c r="AA24" i="2"/>
  <c r="X63" i="3"/>
  <c r="AU49" i="3"/>
  <c r="AU63" i="3" s="1"/>
  <c r="X53" i="3"/>
  <c r="X65" i="3"/>
  <c r="AU65" i="3" s="1"/>
  <c r="X23" i="3"/>
  <c r="X26" i="3"/>
  <c r="AU26" i="3" s="1"/>
  <c r="AU23" i="3" l="1"/>
  <c r="AU59" i="3" s="1"/>
  <c r="X59" i="3"/>
  <c r="X61" i="3"/>
  <c r="X27" i="3"/>
  <c r="X55" i="3"/>
  <c r="AU53" i="3"/>
  <c r="AA25" i="2"/>
  <c r="AA28" i="2"/>
  <c r="AA30" i="2" l="1"/>
  <c r="X29" i="3"/>
  <c r="AU27" i="3"/>
  <c r="X67" i="3"/>
  <c r="AU61" i="3"/>
  <c r="Y44" i="3"/>
  <c r="AU55" i="3"/>
  <c r="Y18" i="3" l="1"/>
  <c r="AU29" i="3"/>
  <c r="X69" i="3"/>
  <c r="AU67" i="3"/>
  <c r="Y45" i="3"/>
  <c r="AA31" i="2"/>
  <c r="AA62" i="2" l="1"/>
  <c r="AA32" i="2"/>
  <c r="X71" i="3"/>
  <c r="AU69" i="3"/>
  <c r="AU28" i="3"/>
  <c r="AU30" i="3" s="1"/>
  <c r="Y48" i="3"/>
  <c r="Y19" i="3"/>
  <c r="Y22" i="3" l="1"/>
  <c r="X76" i="3"/>
  <c r="AB8" i="2"/>
  <c r="X83" i="3"/>
  <c r="AU71" i="3"/>
  <c r="Y154" i="3"/>
  <c r="Y82" i="3"/>
  <c r="AA70" i="2"/>
  <c r="AA79" i="2" s="1"/>
  <c r="AA50" i="2"/>
  <c r="Z154" i="3" l="1"/>
  <c r="AA154" i="3" s="1"/>
  <c r="AB154" i="3" s="1"/>
  <c r="AC154" i="3" s="1"/>
  <c r="AD154" i="3" s="1"/>
  <c r="AE154" i="3" s="1"/>
  <c r="AF154" i="3" s="1"/>
  <c r="AG154" i="3" s="1"/>
  <c r="AH154" i="3" s="1"/>
  <c r="AI154" i="3" s="1"/>
  <c r="AJ154" i="3" s="1"/>
  <c r="AK154" i="3" s="1"/>
  <c r="AL154" i="3" s="1"/>
  <c r="AM154" i="3" s="1"/>
  <c r="Y169" i="3"/>
  <c r="X77" i="3"/>
  <c r="X85" i="3"/>
  <c r="AU76" i="3"/>
  <c r="AA80" i="2"/>
  <c r="AA38" i="2" s="1"/>
  <c r="AA51" i="2"/>
  <c r="AB10" i="2"/>
  <c r="AB87" i="2"/>
  <c r="AY87" i="2" s="1"/>
  <c r="AB39" i="2"/>
  <c r="AY8" i="2"/>
  <c r="Y112" i="3"/>
  <c r="AB78" i="2" l="1"/>
  <c r="AA42" i="2"/>
  <c r="AY39" i="2"/>
  <c r="AB65" i="2"/>
  <c r="AY65" i="2" s="1"/>
  <c r="Z112" i="3"/>
  <c r="AA112" i="3" s="1"/>
  <c r="AB112" i="3" s="1"/>
  <c r="AC112" i="3" s="1"/>
  <c r="AD112" i="3" s="1"/>
  <c r="AE112" i="3" s="1"/>
  <c r="AF112" i="3" s="1"/>
  <c r="AG112" i="3" s="1"/>
  <c r="AH112" i="3" s="1"/>
  <c r="AI112" i="3" s="1"/>
  <c r="AJ112" i="3" s="1"/>
  <c r="AK112" i="3" s="1"/>
  <c r="AL112" i="3" s="1"/>
  <c r="AM112" i="3" s="1"/>
  <c r="Y127" i="3"/>
  <c r="AB11" i="2"/>
  <c r="AB20" i="2"/>
  <c r="AY10" i="2"/>
  <c r="AA53" i="2"/>
  <c r="AU77" i="3"/>
  <c r="AU85" i="3"/>
  <c r="Y52" i="3"/>
  <c r="Y49" i="3"/>
  <c r="Y63" i="3" l="1"/>
  <c r="Y65" i="3"/>
  <c r="Y53" i="3"/>
  <c r="AB21" i="2"/>
  <c r="AB24" i="2"/>
  <c r="AY20" i="2"/>
  <c r="Y23" i="3"/>
  <c r="Y26" i="3"/>
  <c r="AY11" i="2"/>
  <c r="Y55" i="3" l="1"/>
  <c r="Y59" i="3"/>
  <c r="Y27" i="3"/>
  <c r="Y61" i="3"/>
  <c r="AY21" i="2"/>
  <c r="AB28" i="2"/>
  <c r="AB25" i="2"/>
  <c r="AY24" i="2"/>
  <c r="AY25" i="2" l="1"/>
  <c r="Y67" i="3"/>
  <c r="AB30" i="2"/>
  <c r="AY30" i="2" s="1"/>
  <c r="AB31" i="2"/>
  <c r="AY28" i="2"/>
  <c r="Y29" i="3"/>
  <c r="Z44" i="3"/>
  <c r="Y69" i="3" l="1"/>
  <c r="Z18" i="3"/>
  <c r="Z45" i="3"/>
  <c r="AB62" i="2"/>
  <c r="AB32" i="2"/>
  <c r="AY31" i="2"/>
  <c r="Y71" i="3" l="1"/>
  <c r="AY32" i="2"/>
  <c r="Z48" i="3"/>
  <c r="AB70" i="2"/>
  <c r="AB79" i="2" s="1"/>
  <c r="AY62" i="2"/>
  <c r="AB50" i="2"/>
  <c r="Z19" i="3"/>
  <c r="AY70" i="2" l="1"/>
  <c r="AY73" i="2" s="1"/>
  <c r="AY76" i="2" s="1"/>
  <c r="AY79" i="2"/>
  <c r="AB80" i="2"/>
  <c r="AB38" i="2" s="1"/>
  <c r="Z22" i="3"/>
  <c r="AY50" i="2"/>
  <c r="AY51" i="2" s="1"/>
  <c r="AB51" i="2"/>
  <c r="Z155" i="3"/>
  <c r="Z82" i="3"/>
  <c r="Y76" i="3"/>
  <c r="AC8" i="2"/>
  <c r="Y83" i="3"/>
  <c r="AB42" i="2" l="1"/>
  <c r="AC78" i="2"/>
  <c r="AY38" i="2"/>
  <c r="AY42" i="2" s="1"/>
  <c r="Y77" i="3"/>
  <c r="Y85" i="3"/>
  <c r="AY53" i="2"/>
  <c r="AY80" i="2"/>
  <c r="AZ78" i="2" s="1"/>
  <c r="AC87" i="2"/>
  <c r="AC10" i="2"/>
  <c r="AC39" i="2"/>
  <c r="AC65" i="2" s="1"/>
  <c r="AA155" i="3"/>
  <c r="AB155" i="3" s="1"/>
  <c r="AC155" i="3" s="1"/>
  <c r="AD155" i="3" s="1"/>
  <c r="AE155" i="3" s="1"/>
  <c r="AF155" i="3" s="1"/>
  <c r="AG155" i="3" s="1"/>
  <c r="AH155" i="3" s="1"/>
  <c r="AI155" i="3" s="1"/>
  <c r="AJ155" i="3" s="1"/>
  <c r="AK155" i="3" s="1"/>
  <c r="AL155" i="3" s="1"/>
  <c r="AM155" i="3" s="1"/>
  <c r="Z169" i="3"/>
  <c r="AB53" i="2"/>
  <c r="Z113" i="3"/>
  <c r="AC11" i="2" l="1"/>
  <c r="AC20" i="2"/>
  <c r="Z52" i="3"/>
  <c r="Z49" i="3"/>
  <c r="AA113" i="3"/>
  <c r="AB113" i="3" s="1"/>
  <c r="AC113" i="3" s="1"/>
  <c r="AD113" i="3" s="1"/>
  <c r="AE113" i="3" s="1"/>
  <c r="AF113" i="3" s="1"/>
  <c r="AG113" i="3" s="1"/>
  <c r="AH113" i="3" s="1"/>
  <c r="AI113" i="3" s="1"/>
  <c r="AJ113" i="3" s="1"/>
  <c r="AK113" i="3" s="1"/>
  <c r="AL113" i="3" s="1"/>
  <c r="AM113" i="3" s="1"/>
  <c r="Z127" i="3"/>
  <c r="Z63" i="3" l="1"/>
  <c r="Z53" i="3"/>
  <c r="Z65" i="3"/>
  <c r="AC24" i="2"/>
  <c r="AC21" i="2"/>
  <c r="Z23" i="3"/>
  <c r="Z26" i="3"/>
  <c r="Z59" i="3" l="1"/>
  <c r="Z61" i="3"/>
  <c r="Z27" i="3"/>
  <c r="Z55" i="3"/>
  <c r="AC28" i="2"/>
  <c r="AC25" i="2"/>
  <c r="AC30" i="2" l="1"/>
  <c r="AC31" i="2" s="1"/>
  <c r="Z29" i="3"/>
  <c r="Z67" i="3"/>
  <c r="AA44" i="3"/>
  <c r="AC62" i="2" l="1"/>
  <c r="AC32" i="2"/>
  <c r="AA45" i="3"/>
  <c r="AV44" i="3"/>
  <c r="BC44" i="3" s="1"/>
  <c r="AA18" i="3"/>
  <c r="Z69" i="3"/>
  <c r="Z71" i="3" l="1"/>
  <c r="AA48" i="3"/>
  <c r="AV45" i="3"/>
  <c r="AA19" i="3"/>
  <c r="AV18" i="3"/>
  <c r="BC18" i="3" s="1"/>
  <c r="AC70" i="2"/>
  <c r="AC79" i="2" s="1"/>
  <c r="AC50" i="2"/>
  <c r="AC80" i="2" l="1"/>
  <c r="AC38" i="2" s="1"/>
  <c r="AA156" i="3"/>
  <c r="AV48" i="3"/>
  <c r="AV42" i="3"/>
  <c r="BC45" i="3"/>
  <c r="BC42" i="3" s="1"/>
  <c r="AC51" i="2"/>
  <c r="AA22" i="3"/>
  <c r="AV19" i="3"/>
  <c r="AD8" i="2"/>
  <c r="Z76" i="3"/>
  <c r="Z83" i="3"/>
  <c r="Z77" i="3" l="1"/>
  <c r="Z85" i="3"/>
  <c r="AA114" i="3"/>
  <c r="AV22" i="3"/>
  <c r="AD87" i="2"/>
  <c r="AD10" i="2"/>
  <c r="AD39" i="2"/>
  <c r="AD65" i="2" s="1"/>
  <c r="AV47" i="3"/>
  <c r="BC48" i="3"/>
  <c r="BC47" i="3" s="1"/>
  <c r="AB156" i="3"/>
  <c r="AC156" i="3" s="1"/>
  <c r="AD156" i="3" s="1"/>
  <c r="AE156" i="3" s="1"/>
  <c r="AF156" i="3" s="1"/>
  <c r="AG156" i="3" s="1"/>
  <c r="AH156" i="3" s="1"/>
  <c r="AI156" i="3" s="1"/>
  <c r="AJ156" i="3" s="1"/>
  <c r="AK156" i="3" s="1"/>
  <c r="AL156" i="3" s="1"/>
  <c r="AM156" i="3" s="1"/>
  <c r="AA169" i="3"/>
  <c r="AD78" i="2"/>
  <c r="AC42" i="2"/>
  <c r="AC53" i="2" s="1"/>
  <c r="AV16" i="3"/>
  <c r="BC19" i="3"/>
  <c r="BC16" i="3" s="1"/>
  <c r="AA82" i="3"/>
  <c r="AB114" i="3" l="1"/>
  <c r="AC114" i="3" s="1"/>
  <c r="AD114" i="3" s="1"/>
  <c r="AE114" i="3" s="1"/>
  <c r="AF114" i="3" s="1"/>
  <c r="AG114" i="3" s="1"/>
  <c r="AH114" i="3" s="1"/>
  <c r="AI114" i="3" s="1"/>
  <c r="AJ114" i="3" s="1"/>
  <c r="AK114" i="3" s="1"/>
  <c r="AL114" i="3" s="1"/>
  <c r="AM114" i="3" s="1"/>
  <c r="AA127" i="3"/>
  <c r="AD20" i="2"/>
  <c r="AD11" i="2"/>
  <c r="AA49" i="3"/>
  <c r="AA52" i="3"/>
  <c r="AV21" i="3"/>
  <c r="AV82" i="3"/>
  <c r="BC22" i="3"/>
  <c r="AV83" i="3"/>
  <c r="AA53" i="3" l="1"/>
  <c r="AV49" i="3"/>
  <c r="AV63" i="3" s="1"/>
  <c r="BC49" i="3"/>
  <c r="BC63" i="3" s="1"/>
  <c r="AA63" i="3"/>
  <c r="AA65" i="3"/>
  <c r="AV65" i="3" s="1"/>
  <c r="BC65" i="3" s="1"/>
  <c r="BC21" i="3"/>
  <c r="BC83" i="3"/>
  <c r="AA26" i="3"/>
  <c r="AA23" i="3"/>
  <c r="BC52" i="3"/>
  <c r="AV52" i="3"/>
  <c r="AD24" i="2"/>
  <c r="AD21" i="2"/>
  <c r="AV26" i="3" l="1"/>
  <c r="BC26" i="3"/>
  <c r="AD25" i="2"/>
  <c r="AD28" i="2"/>
  <c r="AA59" i="3"/>
  <c r="BC23" i="3"/>
  <c r="BC59" i="3" s="1"/>
  <c r="AV23" i="3"/>
  <c r="AV59" i="3" s="1"/>
  <c r="AA27" i="3"/>
  <c r="AA61" i="3"/>
  <c r="AA55" i="3"/>
  <c r="AV53" i="3"/>
  <c r="BC53" i="3" s="1"/>
  <c r="AD30" i="2" l="1"/>
  <c r="AD31" i="2" s="1"/>
  <c r="AB44" i="3"/>
  <c r="AV55" i="3"/>
  <c r="BC55" i="3" s="1"/>
  <c r="AA67" i="3"/>
  <c r="AV61" i="3"/>
  <c r="BC61" i="3" s="1"/>
  <c r="AA29" i="3"/>
  <c r="AV27" i="3"/>
  <c r="BC27" i="3" s="1"/>
  <c r="AD62" i="2" l="1"/>
  <c r="AD32" i="2"/>
  <c r="AB45" i="3"/>
  <c r="AB18" i="3"/>
  <c r="AV29" i="3"/>
  <c r="AA69" i="3"/>
  <c r="AV67" i="3"/>
  <c r="BC67" i="3" s="1"/>
  <c r="AA71" i="3" l="1"/>
  <c r="AV69" i="3"/>
  <c r="BC69" i="3" s="1"/>
  <c r="AV28" i="3"/>
  <c r="AV30" i="3" s="1"/>
  <c r="BC29" i="3"/>
  <c r="BC28" i="3" s="1"/>
  <c r="BC30" i="3" s="1"/>
  <c r="AB19" i="3"/>
  <c r="AB48" i="3"/>
  <c r="AD70" i="2"/>
  <c r="AD79" i="2" s="1"/>
  <c r="AD50" i="2"/>
  <c r="AB157" i="3" l="1"/>
  <c r="AB82" i="3"/>
  <c r="AB22" i="3"/>
  <c r="AD51" i="2"/>
  <c r="AD80" i="2"/>
  <c r="AD38" i="2" s="1"/>
  <c r="AA76" i="3"/>
  <c r="AE8" i="2"/>
  <c r="AA83" i="3"/>
  <c r="AV71" i="3"/>
  <c r="BC71" i="3" s="1"/>
  <c r="AE78" i="2" l="1"/>
  <c r="AD42" i="2"/>
  <c r="AE87" i="2"/>
  <c r="AE10" i="2"/>
  <c r="AE39" i="2"/>
  <c r="AZ8" i="2"/>
  <c r="BG8" i="2" s="1"/>
  <c r="AB115" i="3"/>
  <c r="AA77" i="3"/>
  <c r="AA85" i="3"/>
  <c r="AV76" i="3"/>
  <c r="AD53" i="2"/>
  <c r="AC157" i="3"/>
  <c r="AD157" i="3" s="1"/>
  <c r="AE157" i="3" s="1"/>
  <c r="AF157" i="3" s="1"/>
  <c r="AG157" i="3" s="1"/>
  <c r="AH157" i="3" s="1"/>
  <c r="AI157" i="3" s="1"/>
  <c r="AJ157" i="3" s="1"/>
  <c r="AK157" i="3" s="1"/>
  <c r="AL157" i="3" s="1"/>
  <c r="AM157" i="3" s="1"/>
  <c r="AB169" i="3"/>
  <c r="AE20" i="2" l="1"/>
  <c r="AE11" i="2"/>
  <c r="AZ10" i="2"/>
  <c r="AV77" i="3"/>
  <c r="AV85" i="3"/>
  <c r="BC76" i="3"/>
  <c r="AC115" i="3"/>
  <c r="AD115" i="3" s="1"/>
  <c r="AE115" i="3" s="1"/>
  <c r="AF115" i="3" s="1"/>
  <c r="AG115" i="3" s="1"/>
  <c r="AH115" i="3" s="1"/>
  <c r="AI115" i="3" s="1"/>
  <c r="AJ115" i="3" s="1"/>
  <c r="AK115" i="3" s="1"/>
  <c r="AL115" i="3" s="1"/>
  <c r="AM115" i="3" s="1"/>
  <c r="AB127" i="3"/>
  <c r="BG87" i="2"/>
  <c r="AZ87" i="2"/>
  <c r="AB49" i="3"/>
  <c r="AB52" i="3"/>
  <c r="AE65" i="2"/>
  <c r="AZ65" i="2" s="1"/>
  <c r="BG65" i="2" s="1"/>
  <c r="AZ39" i="2"/>
  <c r="BG39" i="2" s="1"/>
  <c r="AB23" i="3" l="1"/>
  <c r="AB26" i="3"/>
  <c r="AZ11" i="2"/>
  <c r="BG10" i="2"/>
  <c r="BG11" i="2" s="1"/>
  <c r="AB63" i="3"/>
  <c r="AB53" i="3"/>
  <c r="AB65" i="3"/>
  <c r="BC77" i="3"/>
  <c r="BC85" i="3"/>
  <c r="AE21" i="2"/>
  <c r="AE24" i="2"/>
  <c r="AZ20" i="2"/>
  <c r="AB55" i="3" l="1"/>
  <c r="AZ21" i="2"/>
  <c r="BG20" i="2"/>
  <c r="BG21" i="2" s="1"/>
  <c r="AE25" i="2"/>
  <c r="AE28" i="2"/>
  <c r="AZ24" i="2"/>
  <c r="AB59" i="3"/>
  <c r="AB27" i="3"/>
  <c r="AB61" i="3"/>
  <c r="AB67" i="3" l="1"/>
  <c r="AZ25" i="2"/>
  <c r="BG24" i="2"/>
  <c r="BG25" i="2" s="1"/>
  <c r="AC44" i="3"/>
  <c r="AE30" i="2"/>
  <c r="AZ30" i="2" s="1"/>
  <c r="BG30" i="2" s="1"/>
  <c r="AZ28" i="2"/>
  <c r="BG28" i="2" s="1"/>
  <c r="AB29" i="3"/>
  <c r="AE31" i="2" l="1"/>
  <c r="AC18" i="3"/>
  <c r="AC45" i="3"/>
  <c r="AB69" i="3"/>
  <c r="AB71" i="3" l="1"/>
  <c r="AC19" i="3"/>
  <c r="AC48" i="3"/>
  <c r="AE62" i="2"/>
  <c r="AE32" i="2"/>
  <c r="AZ31" i="2"/>
  <c r="AC22" i="3" l="1"/>
  <c r="AE70" i="2"/>
  <c r="AE79" i="2" s="1"/>
  <c r="AZ62" i="2"/>
  <c r="AE50" i="2"/>
  <c r="AZ32" i="2"/>
  <c r="BG31" i="2"/>
  <c r="BG32" i="2" s="1"/>
  <c r="AC158" i="3"/>
  <c r="AC82" i="3"/>
  <c r="AB76" i="3"/>
  <c r="AF8" i="2"/>
  <c r="AB83" i="3"/>
  <c r="AF10" i="2" l="1"/>
  <c r="AF87" i="2"/>
  <c r="AF39" i="2"/>
  <c r="AF65" i="2" s="1"/>
  <c r="AD158" i="3"/>
  <c r="AE158" i="3" s="1"/>
  <c r="AF158" i="3" s="1"/>
  <c r="AG158" i="3" s="1"/>
  <c r="AH158" i="3" s="1"/>
  <c r="AI158" i="3" s="1"/>
  <c r="AJ158" i="3" s="1"/>
  <c r="AK158" i="3" s="1"/>
  <c r="AL158" i="3" s="1"/>
  <c r="AM158" i="3" s="1"/>
  <c r="AC169" i="3"/>
  <c r="AZ70" i="2"/>
  <c r="AZ73" i="2" s="1"/>
  <c r="AZ76" i="2" s="1"/>
  <c r="BG62" i="2"/>
  <c r="BG70" i="2" s="1"/>
  <c r="BG73" i="2" s="1"/>
  <c r="BG76" i="2" s="1"/>
  <c r="AZ79" i="2"/>
  <c r="AE80" i="2"/>
  <c r="AE38" i="2" s="1"/>
  <c r="AB77" i="3"/>
  <c r="AB85" i="3"/>
  <c r="AZ50" i="2"/>
  <c r="AE51" i="2"/>
  <c r="AC116" i="3"/>
  <c r="BG50" i="2" l="1"/>
  <c r="BG51" i="2" s="1"/>
  <c r="AZ51" i="2"/>
  <c r="AE42" i="2"/>
  <c r="AE53" i="2" s="1"/>
  <c r="AF78" i="2"/>
  <c r="AZ38" i="2"/>
  <c r="AC52" i="3"/>
  <c r="AC49" i="3"/>
  <c r="AD116" i="3"/>
  <c r="AE116" i="3" s="1"/>
  <c r="AF116" i="3" s="1"/>
  <c r="AG116" i="3" s="1"/>
  <c r="AH116" i="3" s="1"/>
  <c r="AI116" i="3" s="1"/>
  <c r="AJ116" i="3" s="1"/>
  <c r="AK116" i="3" s="1"/>
  <c r="AL116" i="3" s="1"/>
  <c r="AM116" i="3" s="1"/>
  <c r="AC127" i="3"/>
  <c r="BG79" i="2"/>
  <c r="BG80" i="2" s="1"/>
  <c r="BH78" i="2" s="1"/>
  <c r="AZ80" i="2"/>
  <c r="BA78" i="2" s="1"/>
  <c r="AF11" i="2"/>
  <c r="AF20" i="2"/>
  <c r="BG38" i="2" l="1"/>
  <c r="BG42" i="2" s="1"/>
  <c r="AZ42" i="2"/>
  <c r="AZ53" i="2" s="1"/>
  <c r="AF21" i="2"/>
  <c r="AF24" i="2"/>
  <c r="AC23" i="3"/>
  <c r="AC26" i="3"/>
  <c r="AC63" i="3"/>
  <c r="AC65" i="3"/>
  <c r="AC53" i="3"/>
  <c r="AF28" i="2" l="1"/>
  <c r="AF25" i="2"/>
  <c r="AC59" i="3"/>
  <c r="AC27" i="3"/>
  <c r="AC61" i="3"/>
  <c r="AC55" i="3"/>
  <c r="AD44" i="3" l="1"/>
  <c r="AC67" i="3"/>
  <c r="AC29" i="3"/>
  <c r="AF30" i="2"/>
  <c r="AC69" i="3" l="1"/>
  <c r="AF31" i="2"/>
  <c r="AD18" i="3"/>
  <c r="AD45" i="3"/>
  <c r="AW44" i="3"/>
  <c r="AD48" i="3" l="1"/>
  <c r="AW45" i="3"/>
  <c r="AC71" i="3"/>
  <c r="AF62" i="2"/>
  <c r="AF32" i="2"/>
  <c r="AD19" i="3"/>
  <c r="AW18" i="3"/>
  <c r="AC76" i="3" l="1"/>
  <c r="AG8" i="2"/>
  <c r="AC83" i="3"/>
  <c r="AW42" i="3"/>
  <c r="AD159" i="3"/>
  <c r="AW48" i="3"/>
  <c r="AF70" i="2"/>
  <c r="AF79" i="2" s="1"/>
  <c r="AF50" i="2"/>
  <c r="AD22" i="3"/>
  <c r="AD82" i="3" s="1"/>
  <c r="AW19" i="3"/>
  <c r="AE159" i="3" l="1"/>
  <c r="AF159" i="3" s="1"/>
  <c r="AG159" i="3" s="1"/>
  <c r="AH159" i="3" s="1"/>
  <c r="AI159" i="3" s="1"/>
  <c r="AJ159" i="3" s="1"/>
  <c r="AK159" i="3" s="1"/>
  <c r="AL159" i="3" s="1"/>
  <c r="AM159" i="3" s="1"/>
  <c r="AD169" i="3"/>
  <c r="AF51" i="2"/>
  <c r="AW47" i="3"/>
  <c r="AG87" i="2"/>
  <c r="AG10" i="2"/>
  <c r="AG39" i="2"/>
  <c r="AG65" i="2" s="1"/>
  <c r="AD117" i="3"/>
  <c r="AW22" i="3"/>
  <c r="AF80" i="2"/>
  <c r="AF38" i="2" s="1"/>
  <c r="AW16" i="3"/>
  <c r="AC77" i="3"/>
  <c r="AC85" i="3"/>
  <c r="AW21" i="3" l="1"/>
  <c r="AW82" i="3"/>
  <c r="AW83" i="3"/>
  <c r="AG11" i="2"/>
  <c r="AG20" i="2"/>
  <c r="AE117" i="3"/>
  <c r="AF117" i="3" s="1"/>
  <c r="AG117" i="3" s="1"/>
  <c r="AH117" i="3" s="1"/>
  <c r="AI117" i="3" s="1"/>
  <c r="AJ117" i="3" s="1"/>
  <c r="AK117" i="3" s="1"/>
  <c r="AL117" i="3" s="1"/>
  <c r="AM117" i="3" s="1"/>
  <c r="AD127" i="3"/>
  <c r="AF42" i="2"/>
  <c r="AG78" i="2"/>
  <c r="AD52" i="3"/>
  <c r="AW52" i="3" s="1"/>
  <c r="AD49" i="3"/>
  <c r="AD26" i="3" l="1"/>
  <c r="AW26" i="3" s="1"/>
  <c r="AD23" i="3"/>
  <c r="AD63" i="3"/>
  <c r="AW49" i="3"/>
  <c r="AW63" i="3" s="1"/>
  <c r="AD53" i="3"/>
  <c r="AD65" i="3"/>
  <c r="AW65" i="3" s="1"/>
  <c r="AG24" i="2"/>
  <c r="AG21" i="2"/>
  <c r="AD59" i="3" l="1"/>
  <c r="AD61" i="3"/>
  <c r="AW23" i="3"/>
  <c r="AW59" i="3" s="1"/>
  <c r="AD27" i="3"/>
  <c r="AD55" i="3"/>
  <c r="AW53" i="3"/>
  <c r="AG28" i="2"/>
  <c r="AG25" i="2"/>
  <c r="AD67" i="3" l="1"/>
  <c r="AW61" i="3"/>
  <c r="AE44" i="3"/>
  <c r="AW55" i="3"/>
  <c r="AG30" i="2"/>
  <c r="AG31" i="2"/>
  <c r="AD29" i="3"/>
  <c r="AW27" i="3"/>
  <c r="AE45" i="3" l="1"/>
  <c r="AG62" i="2"/>
  <c r="AG32" i="2"/>
  <c r="AD69" i="3"/>
  <c r="AW67" i="3"/>
  <c r="AE18" i="3"/>
  <c r="AW29" i="3"/>
  <c r="AD71" i="3" l="1"/>
  <c r="AW69" i="3"/>
  <c r="AG70" i="2"/>
  <c r="AG79" i="2" s="1"/>
  <c r="AG50" i="2"/>
  <c r="AW28" i="3"/>
  <c r="AW30" i="3" s="1"/>
  <c r="AE48" i="3"/>
  <c r="AE19" i="3"/>
  <c r="AE160" i="3" l="1"/>
  <c r="AG80" i="2"/>
  <c r="AG38" i="2" s="1"/>
  <c r="AE22" i="3"/>
  <c r="AG51" i="2"/>
  <c r="AD76" i="3"/>
  <c r="AH8" i="2"/>
  <c r="AD83" i="3"/>
  <c r="AW71" i="3"/>
  <c r="AE118" i="3" l="1"/>
  <c r="AH78" i="2"/>
  <c r="AG42" i="2"/>
  <c r="AH87" i="2"/>
  <c r="AH10" i="2"/>
  <c r="AH39" i="2"/>
  <c r="BA8" i="2"/>
  <c r="AF160" i="3"/>
  <c r="AG160" i="3" s="1"/>
  <c r="AH160" i="3" s="1"/>
  <c r="AI160" i="3" s="1"/>
  <c r="AJ160" i="3" s="1"/>
  <c r="AK160" i="3" s="1"/>
  <c r="AL160" i="3" s="1"/>
  <c r="AM160" i="3" s="1"/>
  <c r="AE169" i="3"/>
  <c r="AD77" i="3"/>
  <c r="AD85" i="3"/>
  <c r="AW76" i="3"/>
  <c r="AE82" i="3"/>
  <c r="AH65" i="2" l="1"/>
  <c r="BA65" i="2" s="1"/>
  <c r="BA39" i="2"/>
  <c r="AW77" i="3"/>
  <c r="AW85" i="3"/>
  <c r="AE49" i="3"/>
  <c r="AE52" i="3"/>
  <c r="AH20" i="2"/>
  <c r="AH11" i="2"/>
  <c r="BA10" i="2"/>
  <c r="BA87" i="2"/>
  <c r="AF118" i="3"/>
  <c r="AG118" i="3" s="1"/>
  <c r="AH118" i="3" s="1"/>
  <c r="AI118" i="3" s="1"/>
  <c r="AJ118" i="3" s="1"/>
  <c r="AK118" i="3" s="1"/>
  <c r="AL118" i="3" s="1"/>
  <c r="AM118" i="3" s="1"/>
  <c r="AE127" i="3"/>
  <c r="AE26" i="3" l="1"/>
  <c r="AE23" i="3"/>
  <c r="BA11" i="2"/>
  <c r="AE53" i="3"/>
  <c r="AE63" i="3"/>
  <c r="AE65" i="3"/>
  <c r="AH24" i="2"/>
  <c r="AH21" i="2"/>
  <c r="BA20" i="2"/>
  <c r="AE59" i="3" l="1"/>
  <c r="AE61" i="3"/>
  <c r="AE27" i="3"/>
  <c r="BA21" i="2"/>
  <c r="AH25" i="2"/>
  <c r="AH28" i="2"/>
  <c r="BA24" i="2"/>
  <c r="AE55" i="3"/>
  <c r="AE29" i="3" l="1"/>
  <c r="AE67" i="3"/>
  <c r="AH30" i="2"/>
  <c r="BA30" i="2" s="1"/>
  <c r="AH31" i="2"/>
  <c r="BA28" i="2"/>
  <c r="AF44" i="3"/>
  <c r="BA25" i="2"/>
  <c r="AE69" i="3" l="1"/>
  <c r="AH62" i="2"/>
  <c r="AH32" i="2"/>
  <c r="BA31" i="2"/>
  <c r="AF45" i="3"/>
  <c r="AF18" i="3"/>
  <c r="AH70" i="2" l="1"/>
  <c r="AH79" i="2" s="1"/>
  <c r="BA62" i="2"/>
  <c r="AH50" i="2"/>
  <c r="AF19" i="3"/>
  <c r="BA32" i="2"/>
  <c r="AE71" i="3"/>
  <c r="AF48" i="3"/>
  <c r="AE76" i="3" l="1"/>
  <c r="AI8" i="2"/>
  <c r="AE83" i="3"/>
  <c r="AF22" i="3"/>
  <c r="BA50" i="2"/>
  <c r="BA51" i="2" s="1"/>
  <c r="AH51" i="2"/>
  <c r="AF161" i="3"/>
  <c r="AF82" i="3"/>
  <c r="BA70" i="2"/>
  <c r="BA73" i="2" s="1"/>
  <c r="BA76" i="2" s="1"/>
  <c r="BA79" i="2"/>
  <c r="AH80" i="2"/>
  <c r="AH38" i="2" s="1"/>
  <c r="AI78" i="2" l="1"/>
  <c r="BA38" i="2"/>
  <c r="BA42" i="2" s="1"/>
  <c r="AH42" i="2"/>
  <c r="AF119" i="3"/>
  <c r="AI87" i="2"/>
  <c r="AI10" i="2"/>
  <c r="AI39" i="2"/>
  <c r="AI65" i="2" s="1"/>
  <c r="BA80" i="2"/>
  <c r="BB78" i="2" s="1"/>
  <c r="AE77" i="3"/>
  <c r="AE85" i="3"/>
  <c r="AG161" i="3"/>
  <c r="AH161" i="3" s="1"/>
  <c r="AI161" i="3" s="1"/>
  <c r="AJ161" i="3" s="1"/>
  <c r="AK161" i="3" s="1"/>
  <c r="AL161" i="3" s="1"/>
  <c r="AM161" i="3" s="1"/>
  <c r="AF169" i="3"/>
  <c r="AF49" i="3" l="1"/>
  <c r="AF52" i="3"/>
  <c r="AG119" i="3"/>
  <c r="AH119" i="3" s="1"/>
  <c r="AI119" i="3" s="1"/>
  <c r="AJ119" i="3" s="1"/>
  <c r="AK119" i="3" s="1"/>
  <c r="AL119" i="3" s="1"/>
  <c r="AM119" i="3" s="1"/>
  <c r="AF127" i="3"/>
  <c r="AI20" i="2"/>
  <c r="AI11" i="2"/>
  <c r="AF26" i="3" l="1"/>
  <c r="AF23" i="3"/>
  <c r="AI21" i="2"/>
  <c r="AI24" i="2"/>
  <c r="AF63" i="3"/>
  <c r="AF53" i="3"/>
  <c r="AF65" i="3"/>
  <c r="AF55" i="3" l="1"/>
  <c r="AF59" i="3"/>
  <c r="AF61" i="3"/>
  <c r="AF27" i="3"/>
  <c r="AI25" i="2"/>
  <c r="AI28" i="2"/>
  <c r="AF29" i="3" l="1"/>
  <c r="AG44" i="3"/>
  <c r="AI30" i="2"/>
  <c r="AF67" i="3"/>
  <c r="AG45" i="3" l="1"/>
  <c r="AX44" i="3"/>
  <c r="AF69" i="3"/>
  <c r="AI31" i="2"/>
  <c r="AG18" i="3"/>
  <c r="AG19" i="3" l="1"/>
  <c r="AX18" i="3"/>
  <c r="AF71" i="3"/>
  <c r="AG48" i="3"/>
  <c r="AX45" i="3"/>
  <c r="AI62" i="2"/>
  <c r="AI32" i="2"/>
  <c r="AI70" i="2" l="1"/>
  <c r="AI79" i="2" s="1"/>
  <c r="AI50" i="2"/>
  <c r="AF76" i="3"/>
  <c r="AJ8" i="2"/>
  <c r="AF83" i="3"/>
  <c r="AX42" i="3"/>
  <c r="AG162" i="3"/>
  <c r="AX48" i="3"/>
  <c r="AG82" i="3"/>
  <c r="AG22" i="3"/>
  <c r="AX19" i="3"/>
  <c r="AX16" i="3" l="1"/>
  <c r="AG120" i="3"/>
  <c r="AX22" i="3"/>
  <c r="AF77" i="3"/>
  <c r="AF85" i="3"/>
  <c r="AH162" i="3"/>
  <c r="AI162" i="3" s="1"/>
  <c r="AJ162" i="3" s="1"/>
  <c r="AK162" i="3" s="1"/>
  <c r="AL162" i="3" s="1"/>
  <c r="AM162" i="3" s="1"/>
  <c r="AG169" i="3"/>
  <c r="AX47" i="3"/>
  <c r="AI51" i="2"/>
  <c r="AJ10" i="2"/>
  <c r="AJ87" i="2"/>
  <c r="AJ39" i="2"/>
  <c r="AJ65" i="2" s="1"/>
  <c r="AI80" i="2"/>
  <c r="AI38" i="2" s="1"/>
  <c r="AX21" i="3" l="1"/>
  <c r="AX82" i="3"/>
  <c r="AX83" i="3"/>
  <c r="AH120" i="3"/>
  <c r="AI120" i="3" s="1"/>
  <c r="AJ120" i="3" s="1"/>
  <c r="AK120" i="3" s="1"/>
  <c r="AL120" i="3" s="1"/>
  <c r="AM120" i="3" s="1"/>
  <c r="AG127" i="3"/>
  <c r="AJ11" i="2"/>
  <c r="AJ20" i="2"/>
  <c r="AJ78" i="2"/>
  <c r="AI42" i="2"/>
  <c r="AG52" i="3"/>
  <c r="AX52" i="3" s="1"/>
  <c r="AG49" i="3"/>
  <c r="AJ21" i="2" l="1"/>
  <c r="AJ24" i="2"/>
  <c r="AG63" i="3"/>
  <c r="AG65" i="3"/>
  <c r="AX65" i="3" s="1"/>
  <c r="AX49" i="3"/>
  <c r="AX63" i="3" s="1"/>
  <c r="AG53" i="3"/>
  <c r="AG23" i="3"/>
  <c r="AG26" i="3"/>
  <c r="AX26" i="3" s="1"/>
  <c r="AG55" i="3" l="1"/>
  <c r="AX53" i="3"/>
  <c r="AJ28" i="2"/>
  <c r="AJ25" i="2"/>
  <c r="AG59" i="3"/>
  <c r="AX23" i="3"/>
  <c r="AX59" i="3" s="1"/>
  <c r="AG27" i="3"/>
  <c r="AG61" i="3"/>
  <c r="AG67" i="3" l="1"/>
  <c r="AX61" i="3"/>
  <c r="AJ30" i="2"/>
  <c r="AJ31" i="2" s="1"/>
  <c r="AG29" i="3"/>
  <c r="AX27" i="3"/>
  <c r="AH44" i="3"/>
  <c r="AX55" i="3"/>
  <c r="AJ62" i="2" l="1"/>
  <c r="AJ32" i="2"/>
  <c r="AH18" i="3"/>
  <c r="AX29" i="3"/>
  <c r="AH45" i="3"/>
  <c r="AG69" i="3"/>
  <c r="AX67" i="3"/>
  <c r="AG71" i="3" l="1"/>
  <c r="AX69" i="3"/>
  <c r="AH48" i="3"/>
  <c r="AX28" i="3"/>
  <c r="AX30" i="3" s="1"/>
  <c r="AH19" i="3"/>
  <c r="AJ70" i="2"/>
  <c r="AJ79" i="2" s="1"/>
  <c r="AJ50" i="2"/>
  <c r="AH163" i="3" l="1"/>
  <c r="AJ51" i="2"/>
  <c r="AJ80" i="2"/>
  <c r="AJ38" i="2" s="1"/>
  <c r="AH22" i="3"/>
  <c r="AG76" i="3"/>
  <c r="AK8" i="2"/>
  <c r="AG83" i="3"/>
  <c r="AX71" i="3"/>
  <c r="AH121" i="3" l="1"/>
  <c r="AK87" i="2"/>
  <c r="BB87" i="2" s="1"/>
  <c r="AK10" i="2"/>
  <c r="AK39" i="2"/>
  <c r="BB8" i="2"/>
  <c r="AJ42" i="2"/>
  <c r="AK78" i="2"/>
  <c r="AI163" i="3"/>
  <c r="AJ163" i="3" s="1"/>
  <c r="AK163" i="3" s="1"/>
  <c r="AL163" i="3" s="1"/>
  <c r="AM163" i="3" s="1"/>
  <c r="AH169" i="3"/>
  <c r="AG77" i="3"/>
  <c r="AG85" i="3"/>
  <c r="AX76" i="3"/>
  <c r="AH82" i="3"/>
  <c r="AH52" i="3" l="1"/>
  <c r="AH49" i="3"/>
  <c r="AX77" i="3"/>
  <c r="AX85" i="3"/>
  <c r="AK65" i="2"/>
  <c r="BB65" i="2" s="1"/>
  <c r="BB39" i="2"/>
  <c r="AI121" i="3"/>
  <c r="AJ121" i="3" s="1"/>
  <c r="AK121" i="3" s="1"/>
  <c r="AL121" i="3" s="1"/>
  <c r="AM121" i="3" s="1"/>
  <c r="AH127" i="3"/>
  <c r="AK11" i="2"/>
  <c r="AK20" i="2"/>
  <c r="BB10" i="2"/>
  <c r="AH23" i="3" l="1"/>
  <c r="AH26" i="3"/>
  <c r="AH63" i="3"/>
  <c r="AH65" i="3"/>
  <c r="AH53" i="3"/>
  <c r="BB11" i="2"/>
  <c r="AK24" i="2"/>
  <c r="AK21" i="2"/>
  <c r="BB20" i="2"/>
  <c r="AH55" i="3" l="1"/>
  <c r="AH59" i="3"/>
  <c r="AH61" i="3"/>
  <c r="AH27" i="3"/>
  <c r="BB21" i="2"/>
  <c r="AK28" i="2"/>
  <c r="AK25" i="2"/>
  <c r="BB24" i="2"/>
  <c r="AH67" i="3" l="1"/>
  <c r="AI44" i="3"/>
  <c r="AK30" i="2"/>
  <c r="BB30" i="2" s="1"/>
  <c r="BB28" i="2"/>
  <c r="BB25" i="2"/>
  <c r="AH29" i="3"/>
  <c r="AI45" i="3" l="1"/>
  <c r="AI18" i="3"/>
  <c r="AK31" i="2"/>
  <c r="AH69" i="3"/>
  <c r="AI48" i="3" l="1"/>
  <c r="AH71" i="3"/>
  <c r="AK62" i="2"/>
  <c r="AK32" i="2"/>
  <c r="BB31" i="2"/>
  <c r="AI19" i="3"/>
  <c r="AL8" i="2" l="1"/>
  <c r="AH76" i="3"/>
  <c r="AH83" i="3"/>
  <c r="AI22" i="3"/>
  <c r="BB32" i="2"/>
  <c r="AK70" i="2"/>
  <c r="AK79" i="2" s="1"/>
  <c r="BB62" i="2"/>
  <c r="AK50" i="2"/>
  <c r="AI164" i="3"/>
  <c r="AI82" i="3"/>
  <c r="BB50" i="2" l="1"/>
  <c r="BB51" i="2" s="1"/>
  <c r="AK51" i="2"/>
  <c r="BB70" i="2"/>
  <c r="BB73" i="2" s="1"/>
  <c r="BB76" i="2" s="1"/>
  <c r="AH77" i="3"/>
  <c r="AH85" i="3"/>
  <c r="AJ164" i="3"/>
  <c r="AK164" i="3" s="1"/>
  <c r="AL164" i="3" s="1"/>
  <c r="AM164" i="3" s="1"/>
  <c r="AI169" i="3"/>
  <c r="BB79" i="2"/>
  <c r="AK80" i="2"/>
  <c r="AK38" i="2" s="1"/>
  <c r="AI122" i="3"/>
  <c r="AL87" i="2"/>
  <c r="AL10" i="2"/>
  <c r="AL39" i="2"/>
  <c r="AL65" i="2" s="1"/>
  <c r="BB80" i="2" l="1"/>
  <c r="BC78" i="2" s="1"/>
  <c r="BB38" i="2"/>
  <c r="BB42" i="2" s="1"/>
  <c r="AL78" i="2"/>
  <c r="AK42" i="2"/>
  <c r="AI49" i="3"/>
  <c r="AI52" i="3"/>
  <c r="AL20" i="2"/>
  <c r="AL11" i="2"/>
  <c r="AJ122" i="3"/>
  <c r="AK122" i="3" s="1"/>
  <c r="AL122" i="3" s="1"/>
  <c r="AM122" i="3" s="1"/>
  <c r="AI127" i="3"/>
  <c r="AI53" i="3" l="1"/>
  <c r="AI63" i="3"/>
  <c r="AI65" i="3"/>
  <c r="AI26" i="3"/>
  <c r="AI23" i="3"/>
  <c r="AL24" i="2"/>
  <c r="AL21" i="2"/>
  <c r="AL25" i="2" l="1"/>
  <c r="AL28" i="2"/>
  <c r="AI59" i="3"/>
  <c r="AI61" i="3"/>
  <c r="AI27" i="3"/>
  <c r="AI55" i="3"/>
  <c r="AJ44" i="3" l="1"/>
  <c r="AI29" i="3"/>
  <c r="AI67" i="3"/>
  <c r="AL30" i="2"/>
  <c r="AL31" i="2" l="1"/>
  <c r="AJ18" i="3"/>
  <c r="AI69" i="3"/>
  <c r="AJ45" i="3"/>
  <c r="AY44" i="3"/>
  <c r="AJ48" i="3" l="1"/>
  <c r="AY45" i="3"/>
  <c r="AL62" i="2"/>
  <c r="AL32" i="2"/>
  <c r="AJ19" i="3"/>
  <c r="AY18" i="3"/>
  <c r="AI71" i="3"/>
  <c r="AJ22" i="3" l="1"/>
  <c r="AY19" i="3"/>
  <c r="AY42" i="3"/>
  <c r="AJ165" i="3"/>
  <c r="AY48" i="3"/>
  <c r="AJ82" i="3"/>
  <c r="AI76" i="3"/>
  <c r="AM8" i="2"/>
  <c r="AI83" i="3"/>
  <c r="AL70" i="2"/>
  <c r="AL79" i="2" s="1"/>
  <c r="AL50" i="2"/>
  <c r="AM87" i="2" l="1"/>
  <c r="AM10" i="2"/>
  <c r="AM39" i="2"/>
  <c r="AM65" i="2" s="1"/>
  <c r="AI77" i="3"/>
  <c r="AI85" i="3"/>
  <c r="AL80" i="2"/>
  <c r="AL38" i="2" s="1"/>
  <c r="AK165" i="3"/>
  <c r="AL165" i="3" s="1"/>
  <c r="AM165" i="3" s="1"/>
  <c r="AJ169" i="3"/>
  <c r="AY16" i="3"/>
  <c r="AL51" i="2"/>
  <c r="AY47" i="3"/>
  <c r="AJ123" i="3"/>
  <c r="AY22" i="3"/>
  <c r="AY21" i="3" l="1"/>
  <c r="AY82" i="3"/>
  <c r="AY83" i="3"/>
  <c r="AK123" i="3"/>
  <c r="AL123" i="3" s="1"/>
  <c r="AM123" i="3" s="1"/>
  <c r="AJ127" i="3"/>
  <c r="AM20" i="2"/>
  <c r="AM11" i="2"/>
  <c r="AJ49" i="3"/>
  <c r="AJ52" i="3"/>
  <c r="AY52" i="3" s="1"/>
  <c r="AM78" i="2"/>
  <c r="AL42" i="2"/>
  <c r="AJ23" i="3" l="1"/>
  <c r="AJ26" i="3"/>
  <c r="AY26" i="3" s="1"/>
  <c r="AJ63" i="3"/>
  <c r="AY49" i="3"/>
  <c r="AY63" i="3" s="1"/>
  <c r="AJ53" i="3"/>
  <c r="AJ65" i="3"/>
  <c r="AY65" i="3" s="1"/>
  <c r="AM21" i="2"/>
  <c r="AM24" i="2"/>
  <c r="AJ55" i="3" l="1"/>
  <c r="AY53" i="3"/>
  <c r="AM25" i="2"/>
  <c r="AM28" i="2"/>
  <c r="AJ59" i="3"/>
  <c r="AY23" i="3"/>
  <c r="AY59" i="3" s="1"/>
  <c r="AJ61" i="3"/>
  <c r="AJ27" i="3"/>
  <c r="AJ29" i="3" l="1"/>
  <c r="AY27" i="3"/>
  <c r="AJ67" i="3"/>
  <c r="AY61" i="3"/>
  <c r="AM30" i="2"/>
  <c r="AK44" i="3"/>
  <c r="AY55" i="3"/>
  <c r="AM31" i="2" l="1"/>
  <c r="AJ69" i="3"/>
  <c r="AY67" i="3"/>
  <c r="AK45" i="3"/>
  <c r="AK18" i="3"/>
  <c r="AY29" i="3"/>
  <c r="AK48" i="3" l="1"/>
  <c r="AY28" i="3"/>
  <c r="AY30" i="3" s="1"/>
  <c r="AM62" i="2"/>
  <c r="AM32" i="2"/>
  <c r="AK19" i="3"/>
  <c r="AJ71" i="3"/>
  <c r="AY69" i="3"/>
  <c r="AJ76" i="3" l="1"/>
  <c r="AN8" i="2"/>
  <c r="AJ83" i="3"/>
  <c r="AY71" i="3"/>
  <c r="AK22" i="3"/>
  <c r="AM70" i="2"/>
  <c r="AM79" i="2" s="1"/>
  <c r="AM50" i="2"/>
  <c r="AK166" i="3"/>
  <c r="AK124" i="3" l="1"/>
  <c r="AN10" i="2"/>
  <c r="AN87" i="2"/>
  <c r="BC87" i="2" s="1"/>
  <c r="AN39" i="2"/>
  <c r="BC8" i="2"/>
  <c r="AM80" i="2"/>
  <c r="AM38" i="2" s="1"/>
  <c r="AL166" i="3"/>
  <c r="AM166" i="3" s="1"/>
  <c r="AK169" i="3"/>
  <c r="AK82" i="3"/>
  <c r="AM51" i="2"/>
  <c r="AJ77" i="3"/>
  <c r="AJ85" i="3"/>
  <c r="AY76" i="3"/>
  <c r="AN11" i="2" l="1"/>
  <c r="AN20" i="2"/>
  <c r="BC10" i="2"/>
  <c r="AM42" i="2"/>
  <c r="AN78" i="2"/>
  <c r="AK52" i="3"/>
  <c r="AK49" i="3"/>
  <c r="AY77" i="3"/>
  <c r="AY85" i="3"/>
  <c r="BC39" i="2"/>
  <c r="AN65" i="2"/>
  <c r="BC65" i="2" s="1"/>
  <c r="AL124" i="3"/>
  <c r="AM124" i="3" s="1"/>
  <c r="AK127" i="3"/>
  <c r="AK23" i="3" l="1"/>
  <c r="AK26" i="3"/>
  <c r="BC11" i="2"/>
  <c r="AK63" i="3"/>
  <c r="AK65" i="3"/>
  <c r="AK53" i="3"/>
  <c r="AN21" i="2"/>
  <c r="AN24" i="2"/>
  <c r="BC20" i="2"/>
  <c r="AK55" i="3" l="1"/>
  <c r="BC21" i="2"/>
  <c r="AN28" i="2"/>
  <c r="AN25" i="2"/>
  <c r="BC24" i="2"/>
  <c r="AK59" i="3"/>
  <c r="AK27" i="3"/>
  <c r="AK61" i="3"/>
  <c r="BC25" i="2" l="1"/>
  <c r="AK67" i="3"/>
  <c r="AK29" i="3"/>
  <c r="AN30" i="2"/>
  <c r="BC30" i="2" s="1"/>
  <c r="AN31" i="2"/>
  <c r="BC28" i="2"/>
  <c r="AL44" i="3"/>
  <c r="AN62" i="2" l="1"/>
  <c r="AN32" i="2"/>
  <c r="BC31" i="2"/>
  <c r="AK69" i="3"/>
  <c r="AL45" i="3"/>
  <c r="AL18" i="3"/>
  <c r="AL19" i="3" l="1"/>
  <c r="BC32" i="2"/>
  <c r="AL48" i="3"/>
  <c r="AK71" i="3"/>
  <c r="AN70" i="2"/>
  <c r="AN79" i="2" s="1"/>
  <c r="BC62" i="2"/>
  <c r="AN50" i="2"/>
  <c r="BC50" i="2" l="1"/>
  <c r="BC51" i="2" s="1"/>
  <c r="AN51" i="2"/>
  <c r="AK76" i="3"/>
  <c r="AO8" i="2"/>
  <c r="AK83" i="3"/>
  <c r="BC70" i="2"/>
  <c r="BC73" i="2" s="1"/>
  <c r="BC76" i="2" s="1"/>
  <c r="BC79" i="2"/>
  <c r="AN80" i="2"/>
  <c r="AN38" i="2" s="1"/>
  <c r="AL167" i="3"/>
  <c r="AL22" i="3"/>
  <c r="AL125" i="3" l="1"/>
  <c r="AM167" i="3"/>
  <c r="AL169" i="3"/>
  <c r="AK77" i="3"/>
  <c r="AK85" i="3"/>
  <c r="AN42" i="2"/>
  <c r="AO78" i="2"/>
  <c r="BC38" i="2"/>
  <c r="BC42" i="2" s="1"/>
  <c r="AL82" i="3"/>
  <c r="BC80" i="2"/>
  <c r="BD78" i="2" s="1"/>
  <c r="AO87" i="2"/>
  <c r="AO10" i="2"/>
  <c r="AO39" i="2"/>
  <c r="AO65" i="2" s="1"/>
  <c r="AO11" i="2" l="1"/>
  <c r="AO20" i="2"/>
  <c r="AL52" i="3"/>
  <c r="AL49" i="3"/>
  <c r="AM125" i="3"/>
  <c r="AL127" i="3"/>
  <c r="AL26" i="3" l="1"/>
  <c r="AL23" i="3"/>
  <c r="AO24" i="2"/>
  <c r="AO21" i="2"/>
  <c r="AL63" i="3"/>
  <c r="AL65" i="3"/>
  <c r="AL53" i="3"/>
  <c r="AL59" i="3" l="1"/>
  <c r="AL61" i="3"/>
  <c r="AL27" i="3"/>
  <c r="AL55" i="3"/>
  <c r="AO28" i="2"/>
  <c r="AO25" i="2"/>
  <c r="AL67" i="3" l="1"/>
  <c r="AO30" i="2"/>
  <c r="AO31" i="2"/>
  <c r="AL29" i="3"/>
  <c r="AM44" i="3"/>
  <c r="AO62" i="2" l="1"/>
  <c r="AO32" i="2"/>
  <c r="AM18" i="3"/>
  <c r="AM45" i="3"/>
  <c r="AZ44" i="3"/>
  <c r="BD44" i="3" s="1"/>
  <c r="AL69" i="3"/>
  <c r="AO70" i="2" l="1"/>
  <c r="AO79" i="2" s="1"/>
  <c r="AO50" i="2"/>
  <c r="AM48" i="3"/>
  <c r="AZ45" i="3"/>
  <c r="AL71" i="3"/>
  <c r="AM19" i="3"/>
  <c r="AZ18" i="3"/>
  <c r="BD18" i="3" s="1"/>
  <c r="AM22" i="3" l="1"/>
  <c r="AZ19" i="3"/>
  <c r="AZ42" i="3"/>
  <c r="BD45" i="3"/>
  <c r="BD42" i="3" s="1"/>
  <c r="AM168" i="3"/>
  <c r="AM169" i="3" s="1"/>
  <c r="AM82" i="3"/>
  <c r="AZ48" i="3"/>
  <c r="AO51" i="2"/>
  <c r="AP8" i="2"/>
  <c r="AL76" i="3"/>
  <c r="AL83" i="3"/>
  <c r="AO80" i="2"/>
  <c r="AO38" i="2" s="1"/>
  <c r="AL77" i="3" l="1"/>
  <c r="AL85" i="3"/>
  <c r="AZ47" i="3"/>
  <c r="BD48" i="3"/>
  <c r="BD47" i="3" s="1"/>
  <c r="AP78" i="2"/>
  <c r="AO42" i="2"/>
  <c r="AP87" i="2"/>
  <c r="AP10" i="2"/>
  <c r="AP39" i="2"/>
  <c r="AP65" i="2" s="1"/>
  <c r="AZ16" i="3"/>
  <c r="BD19" i="3"/>
  <c r="BD16" i="3" s="1"/>
  <c r="AM49" i="3"/>
  <c r="AM52" i="3"/>
  <c r="AM126" i="3"/>
  <c r="AM127" i="3" s="1"/>
  <c r="AZ22" i="3"/>
  <c r="AM26" i="3" l="1"/>
  <c r="AM23" i="3"/>
  <c r="BD52" i="3"/>
  <c r="AZ52" i="3"/>
  <c r="AM53" i="3"/>
  <c r="AZ49" i="3"/>
  <c r="AZ63" i="3" s="1"/>
  <c r="BD49" i="3"/>
  <c r="BD63" i="3" s="1"/>
  <c r="AM63" i="3"/>
  <c r="AM65" i="3"/>
  <c r="AZ65" i="3" s="1"/>
  <c r="BD65" i="3" s="1"/>
  <c r="AZ21" i="3"/>
  <c r="AZ82" i="3"/>
  <c r="BD22" i="3"/>
  <c r="AZ83" i="3"/>
  <c r="AP20" i="2"/>
  <c r="AP11" i="2"/>
  <c r="BD21" i="3" l="1"/>
  <c r="BD83" i="3"/>
  <c r="AZ26" i="3"/>
  <c r="BD26" i="3"/>
  <c r="AM55" i="3"/>
  <c r="AZ55" i="3" s="1"/>
  <c r="BD55" i="3" s="1"/>
  <c r="AZ53" i="3"/>
  <c r="BD53" i="3" s="1"/>
  <c r="AP24" i="2"/>
  <c r="AP21" i="2"/>
  <c r="AM59" i="3"/>
  <c r="BD23" i="3"/>
  <c r="BD59" i="3" s="1"/>
  <c r="AZ23" i="3"/>
  <c r="AZ59" i="3" s="1"/>
  <c r="AM61" i="3"/>
  <c r="AM27" i="3"/>
  <c r="AP25" i="2" l="1"/>
  <c r="AP28" i="2"/>
  <c r="AM29" i="3"/>
  <c r="AZ29" i="3" s="1"/>
  <c r="AZ27" i="3"/>
  <c r="BD27" i="3" s="1"/>
  <c r="AM67" i="3"/>
  <c r="AZ61" i="3"/>
  <c r="BD61" i="3" s="1"/>
  <c r="AZ28" i="3" l="1"/>
  <c r="AZ30" i="3" s="1"/>
  <c r="BD29" i="3"/>
  <c r="BD28" i="3" s="1"/>
  <c r="BD30" i="3" s="1"/>
  <c r="AM69" i="3"/>
  <c r="AZ67" i="3"/>
  <c r="BD67" i="3" s="1"/>
  <c r="AP30" i="2"/>
  <c r="AP31" i="2"/>
  <c r="AM71" i="3" l="1"/>
  <c r="AZ69" i="3"/>
  <c r="BD69" i="3" s="1"/>
  <c r="AP62" i="2"/>
  <c r="AP32" i="2"/>
  <c r="AP70" i="2" l="1"/>
  <c r="AP79" i="2" s="1"/>
  <c r="AP50" i="2"/>
  <c r="AM76" i="3"/>
  <c r="AQ8" i="2"/>
  <c r="AM83" i="3"/>
  <c r="AZ71" i="3"/>
  <c r="BD71" i="3" s="1"/>
  <c r="AP51" i="2" l="1"/>
  <c r="AM77" i="3"/>
  <c r="AM85" i="3"/>
  <c r="AZ76" i="3"/>
  <c r="AQ87" i="2"/>
  <c r="AQ10" i="2"/>
  <c r="AQ39" i="2"/>
  <c r="BD8" i="2"/>
  <c r="BH8" i="2" s="1"/>
  <c r="AP80" i="2"/>
  <c r="AP38" i="2" s="1"/>
  <c r="AQ65" i="2" l="1"/>
  <c r="BD65" i="2" s="1"/>
  <c r="BH65" i="2" s="1"/>
  <c r="BD39" i="2"/>
  <c r="BH39" i="2" s="1"/>
  <c r="AQ78" i="2"/>
  <c r="AP42" i="2"/>
  <c r="AQ20" i="2"/>
  <c r="AQ11" i="2"/>
  <c r="BD10" i="2"/>
  <c r="BH87" i="2"/>
  <c r="BD87" i="2"/>
  <c r="AZ77" i="3"/>
  <c r="AZ85" i="3"/>
  <c r="BD76" i="3"/>
  <c r="BD77" i="3" l="1"/>
  <c r="BD85" i="3"/>
  <c r="BD11" i="2"/>
  <c r="BH10" i="2"/>
  <c r="BH11" i="2" s="1"/>
  <c r="AQ21" i="2"/>
  <c r="AQ24" i="2"/>
  <c r="BD20" i="2"/>
  <c r="BD21" i="2" l="1"/>
  <c r="BH20" i="2"/>
  <c r="BH21" i="2" s="1"/>
  <c r="AQ25" i="2"/>
  <c r="AQ28" i="2"/>
  <c r="BD24" i="2"/>
  <c r="AQ30" i="2" l="1"/>
  <c r="BD30" i="2" s="1"/>
  <c r="BH30" i="2" s="1"/>
  <c r="BD28" i="2"/>
  <c r="BH28" i="2" s="1"/>
  <c r="BD25" i="2"/>
  <c r="BH24" i="2"/>
  <c r="BH25" i="2" s="1"/>
  <c r="AQ31" i="2" l="1"/>
  <c r="AQ62" i="2" l="1"/>
  <c r="AQ32" i="2"/>
  <c r="BD31" i="2"/>
  <c r="BD32" i="2" l="1"/>
  <c r="BH31" i="2"/>
  <c r="BH32" i="2" s="1"/>
  <c r="AQ70" i="2"/>
  <c r="AQ79" i="2" s="1"/>
  <c r="BD62" i="2"/>
  <c r="AQ50" i="2"/>
  <c r="BD79" i="2" l="1"/>
  <c r="AQ80" i="2"/>
  <c r="AQ38" i="2" s="1"/>
  <c r="BD70" i="2"/>
  <c r="BD73" i="2" s="1"/>
  <c r="BD76" i="2" s="1"/>
  <c r="BH62" i="2"/>
  <c r="BH70" i="2" s="1"/>
  <c r="BH73" i="2" s="1"/>
  <c r="BH76" i="2" s="1"/>
  <c r="BD50" i="2"/>
  <c r="AQ51" i="2"/>
  <c r="AQ42" i="2" l="1"/>
  <c r="BD38" i="2"/>
  <c r="BH50" i="2"/>
  <c r="BH51" i="2" s="1"/>
  <c r="BD51" i="2"/>
  <c r="BH79" i="2"/>
  <c r="BH80" i="2" s="1"/>
  <c r="BD80" i="2"/>
  <c r="BD42" i="2" l="1"/>
  <c r="BH38" i="2"/>
  <c r="BH42" i="2" s="1"/>
</calcChain>
</file>

<file path=xl/sharedStrings.xml><?xml version="1.0" encoding="utf-8"?>
<sst xmlns="http://schemas.openxmlformats.org/spreadsheetml/2006/main" count="481" uniqueCount="261">
  <si>
    <t>x</t>
  </si>
  <si>
    <t>Salaries &amp; Benefits at % of OpEx</t>
  </si>
  <si>
    <t>Total Salaries &amp; Benfits</t>
  </si>
  <si>
    <t>Total Expense</t>
  </si>
  <si>
    <t>Operational Expense / Head</t>
  </si>
  <si>
    <t>Revenue / Head</t>
  </si>
  <si>
    <t>Total Headcount</t>
  </si>
  <si>
    <t>METRICS</t>
  </si>
  <si>
    <t>Ending Cash Balance / Cumulative Cash Needs</t>
  </si>
  <si>
    <t>Change in Cash</t>
  </si>
  <si>
    <t>Beginning Cash Balance</t>
  </si>
  <si>
    <t>Cash Flow From Financing Activities</t>
  </si>
  <si>
    <t>EQUITY INVESTMENT ====&gt;</t>
  </si>
  <si>
    <t>Cash Flow From Investing Activities</t>
  </si>
  <si>
    <t>Capital Expenditures</t>
  </si>
  <si>
    <t>Cash Flow From Operations</t>
  </si>
  <si>
    <t>Changes in Net Working Capital:</t>
  </si>
  <si>
    <t>D&amp;A</t>
  </si>
  <si>
    <t>Net Income</t>
  </si>
  <si>
    <t>CASH FLOW</t>
  </si>
  <si>
    <t>Days Payables Outstanding</t>
  </si>
  <si>
    <t>Days Sales Outstanding</t>
  </si>
  <si>
    <t>Balance Sheet Assumptions</t>
  </si>
  <si>
    <t>Total Liabilities &amp; Equity</t>
  </si>
  <si>
    <t>Equity</t>
  </si>
  <si>
    <t>Total Liabilities</t>
  </si>
  <si>
    <t>Other Liabilities</t>
  </si>
  <si>
    <t>Deferred Revenue</t>
  </si>
  <si>
    <t>AP</t>
  </si>
  <si>
    <t>Total Assets</t>
  </si>
  <si>
    <t>Other Assets</t>
  </si>
  <si>
    <t>Fixed Assets</t>
  </si>
  <si>
    <t>AR</t>
  </si>
  <si>
    <t>Cash</t>
  </si>
  <si>
    <t>BALANCE SHEET</t>
  </si>
  <si>
    <t>% margin</t>
  </si>
  <si>
    <t>Tax Expense (-)</t>
  </si>
  <si>
    <t>Pre-Tax Income</t>
  </si>
  <si>
    <t>Interest (Expense) / Income</t>
  </si>
  <si>
    <t>Operating Income (EBIT)</t>
  </si>
  <si>
    <t>Less: Depreciation &amp; Amortization</t>
  </si>
  <si>
    <t>EBITDA</t>
  </si>
  <si>
    <t>Total Operating Expenses</t>
  </si>
  <si>
    <t>Operating Expenses:</t>
  </si>
  <si>
    <t>Gross Profit</t>
  </si>
  <si>
    <t>Cost of Revenue</t>
  </si>
  <si>
    <t>Revenue</t>
  </si>
  <si>
    <t>INCOME STATEMENT</t>
  </si>
  <si>
    <t>Marketplace</t>
  </si>
  <si>
    <t>Yearly Summaries</t>
  </si>
  <si>
    <t>Quarterly Summaries</t>
  </si>
  <si>
    <t>Monthly Summaries</t>
  </si>
  <si>
    <t>Financial Model</t>
  </si>
  <si>
    <t>Total Active Users</t>
  </si>
  <si>
    <t>Active User Churn (per Month)</t>
  </si>
  <si>
    <t>Supply-Side Matrix</t>
  </si>
  <si>
    <t>Demand-Side Matrix</t>
  </si>
  <si>
    <t>Annual Trailing CAC/All Users</t>
  </si>
  <si>
    <t>n/a</t>
  </si>
  <si>
    <t>Quarterly Trailing CAC/All Users</t>
  </si>
  <si>
    <t>Sales &amp; Marketing Spend</t>
  </si>
  <si>
    <t>Total Advertising Budget</t>
  </si>
  <si>
    <t>Cost of Goods Sold</t>
  </si>
  <si>
    <t>Web Hosting</t>
  </si>
  <si>
    <t>Marketplace Revenue</t>
  </si>
  <si>
    <t>Marketplace Revenue Share</t>
  </si>
  <si>
    <t>Gross Market Value</t>
  </si>
  <si>
    <t>Unit Price</t>
  </si>
  <si>
    <t xml:space="preserve"># of Units </t>
  </si>
  <si>
    <t>Total Potential Supply</t>
  </si>
  <si>
    <t>Units of Supply per Active Supplier</t>
  </si>
  <si>
    <t>Total # of Active Suppliers</t>
  </si>
  <si>
    <t>Total Potential Demand</t>
  </si>
  <si>
    <t>Units of Demand per Active Consumer</t>
  </si>
  <si>
    <t>Total # of Active Consumers</t>
  </si>
  <si>
    <t>REVENUE</t>
  </si>
  <si>
    <t>Coefficient of Virality</t>
  </si>
  <si>
    <t># of Downloads through Referrals</t>
  </si>
  <si>
    <t>Downloads per Referral</t>
  </si>
  <si>
    <t># of Referrals</t>
  </si>
  <si>
    <t>Referrals per Active Supplier</t>
  </si>
  <si>
    <t># of New Active Suppliers</t>
  </si>
  <si>
    <t>Signups per Download</t>
  </si>
  <si>
    <t># of Downloads</t>
  </si>
  <si>
    <t>Downloads from Referrals</t>
  </si>
  <si>
    <t>Downloads from Paid Marketing</t>
  </si>
  <si>
    <t>Downloads per Click</t>
  </si>
  <si>
    <t># of Clicks</t>
  </si>
  <si>
    <t>Clicks per Impression</t>
  </si>
  <si>
    <t xml:space="preserve"> </t>
  </si>
  <si>
    <t>% Change from Last Period</t>
  </si>
  <si>
    <t># of Impressions</t>
  </si>
  <si>
    <t>Price per 1000 Impressions</t>
  </si>
  <si>
    <t xml:space="preserve">  </t>
  </si>
  <si>
    <t>Supply Advertising Budget</t>
  </si>
  <si>
    <t>SUPPLY FUNNEL</t>
  </si>
  <si>
    <t>Total # of Active Consumer</t>
  </si>
  <si>
    <t>Referrals per Active Consumer</t>
  </si>
  <si>
    <t># of New Active Consumers</t>
  </si>
  <si>
    <t>Demand Advertising Budget</t>
  </si>
  <si>
    <t>DEMAND FUNNEL</t>
  </si>
  <si>
    <t>Marketplace Revenue Model</t>
  </si>
  <si>
    <t>Sales Expenses</t>
  </si>
  <si>
    <t>HEADCOUNT</t>
  </si>
  <si>
    <t>PAYROLL</t>
  </si>
  <si>
    <t>Salaries</t>
  </si>
  <si>
    <t>Benefits &amp; Taxes</t>
  </si>
  <si>
    <t>Commissions</t>
  </si>
  <si>
    <t>CONTRACTORS</t>
  </si>
  <si>
    <t>Monthly Expense</t>
  </si>
  <si>
    <t>/ month</t>
  </si>
  <si>
    <t>Other</t>
  </si>
  <si>
    <t>DUES &amp; SUBSCRIPTIONS</t>
  </si>
  <si>
    <t>Software License</t>
  </si>
  <si>
    <t>/ FTE / month</t>
  </si>
  <si>
    <t>EQUIPMENT &amp; TELECOM</t>
  </si>
  <si>
    <t>Computer</t>
  </si>
  <si>
    <t>/ New FTE</t>
  </si>
  <si>
    <t>Cell Phones</t>
  </si>
  <si>
    <t>T&amp;E</t>
  </si>
  <si>
    <t>Standard T&amp;E</t>
  </si>
  <si>
    <t>OTHER EXPENSES</t>
  </si>
  <si>
    <t>Expense</t>
  </si>
  <si>
    <t>Marketing Expenses</t>
  </si>
  <si>
    <t>PR Firm</t>
  </si>
  <si>
    <t>License / Subscription</t>
  </si>
  <si>
    <t>TRADESHOWS</t>
  </si>
  <si>
    <t>Tradeshows</t>
  </si>
  <si>
    <t xml:space="preserve"> / quarter</t>
  </si>
  <si>
    <t>Other Collateral</t>
  </si>
  <si>
    <t xml:space="preserve"> / month</t>
  </si>
  <si>
    <t>ONLINE MARKETING</t>
  </si>
  <si>
    <t xml:space="preserve">SEO </t>
  </si>
  <si>
    <t>Online Advertising</t>
  </si>
  <si>
    <t>Lead Gen</t>
  </si>
  <si>
    <t>Research &amp; Development Expenses</t>
  </si>
  <si>
    <t>Bug Tracking</t>
  </si>
  <si>
    <t>Source Control</t>
  </si>
  <si>
    <t>/ year</t>
  </si>
  <si>
    <t>General &amp; Administrative Expenses</t>
  </si>
  <si>
    <t>Outsourced Finance</t>
  </si>
  <si>
    <t>Tax &amp; Audit / Review</t>
  </si>
  <si>
    <t>Valuation</t>
  </si>
  <si>
    <t>Legal - IP</t>
  </si>
  <si>
    <t>Legal - Transacton</t>
  </si>
  <si>
    <t>Legal - General Corporate</t>
  </si>
  <si>
    <t>Monthly Subscription</t>
  </si>
  <si>
    <t>Corporate Landline / VOIP</t>
  </si>
  <si>
    <t>Corporate Internet</t>
  </si>
  <si>
    <t>Miscellaneous Equipment</t>
  </si>
  <si>
    <t>INSURANCE</t>
  </si>
  <si>
    <t>General Liability</t>
  </si>
  <si>
    <t>E&amp;O</t>
  </si>
  <si>
    <t>D&amp;O</t>
  </si>
  <si>
    <t>OFFICE</t>
  </si>
  <si>
    <t>Rent</t>
  </si>
  <si>
    <t>Utilities</t>
  </si>
  <si>
    <t>Office Supplies</t>
  </si>
  <si>
    <t>Staffing Model</t>
  </si>
  <si>
    <t>Broad Assumptions</t>
  </si>
  <si>
    <t>Annnual Raise</t>
  </si>
  <si>
    <t>Taxes</t>
  </si>
  <si>
    <t>Benefits</t>
  </si>
  <si>
    <t>Last Name</t>
  </si>
  <si>
    <t>First Name</t>
  </si>
  <si>
    <t>Title</t>
  </si>
  <si>
    <t>Ann Salary</t>
  </si>
  <si>
    <t>Start</t>
  </si>
  <si>
    <t>SALES</t>
  </si>
  <si>
    <t>Sales Rep</t>
  </si>
  <si>
    <t>-</t>
  </si>
  <si>
    <t>Headcount</t>
  </si>
  <si>
    <t>Fully Loaded Comp</t>
  </si>
  <si>
    <t>Total Comp / FTE</t>
  </si>
  <si>
    <t>MARKETING</t>
  </si>
  <si>
    <t>VP Marketing</t>
  </si>
  <si>
    <t>VP Product</t>
  </si>
  <si>
    <t>Community Manager</t>
  </si>
  <si>
    <t>Product Manager</t>
  </si>
  <si>
    <t>Event Coordinator</t>
  </si>
  <si>
    <t>R&amp;D</t>
  </si>
  <si>
    <t>Operations Manager</t>
  </si>
  <si>
    <t>QA</t>
  </si>
  <si>
    <t>G&amp;A</t>
  </si>
  <si>
    <t>CEO</t>
  </si>
  <si>
    <t>CTO</t>
  </si>
  <si>
    <t>CFO</t>
  </si>
  <si>
    <t>Admin</t>
  </si>
  <si>
    <t>Controller</t>
  </si>
  <si>
    <t>Accounting</t>
  </si>
  <si>
    <t>TOTAL STAFFING EXPENSE</t>
  </si>
  <si>
    <t>HEADCOUNT SUMMARY</t>
  </si>
  <si>
    <t>Total</t>
  </si>
  <si>
    <t>Reporting Summary</t>
  </si>
  <si>
    <t>Actual vs. Budget Variance Template</t>
  </si>
  <si>
    <t>Variance 
Report</t>
  </si>
  <si>
    <t>Variance</t>
  </si>
  <si>
    <t>Variance 
Description</t>
  </si>
  <si>
    <t>Actual 
YTD</t>
  </si>
  <si>
    <t>Budget 
YTD</t>
  </si>
  <si>
    <t>Variance 
YTD</t>
  </si>
  <si>
    <t>Expenses</t>
  </si>
  <si>
    <t>[Describe reason for variance here]</t>
  </si>
  <si>
    <t>Operating Expenses</t>
  </si>
  <si>
    <t>Notes:</t>
  </si>
  <si>
    <t xml:space="preserve">Actual - Actual monthly results </t>
  </si>
  <si>
    <t>Budget - Monthly value decided on at the beginning of the year and approved by the BOD</t>
  </si>
  <si>
    <t>Waterfall Chart Templates</t>
  </si>
  <si>
    <t>Year:</t>
  </si>
  <si>
    <t>Cash on Hand</t>
  </si>
  <si>
    <t>Actual</t>
  </si>
  <si>
    <t>Variance from Plan</t>
  </si>
  <si>
    <t>Bookings</t>
  </si>
  <si>
    <t>YTD</t>
  </si>
  <si>
    <t>YTD Plan</t>
  </si>
  <si>
    <t>% of YTD Plan</t>
  </si>
  <si>
    <t>MRR</t>
  </si>
  <si>
    <t>Opex</t>
  </si>
  <si>
    <t>VP Sales &amp; Partnerships</t>
  </si>
  <si>
    <t>Partnerships Manager</t>
  </si>
  <si>
    <t>Marketing Manager</t>
  </si>
  <si>
    <t>Marketing Analyst</t>
  </si>
  <si>
    <t>Developer</t>
  </si>
  <si>
    <t>Data Scientist</t>
  </si>
  <si>
    <t>Architect</t>
  </si>
  <si>
    <t>VP Engineering</t>
  </si>
  <si>
    <t>Dev Ops</t>
  </si>
  <si>
    <t>Data Engineer</t>
  </si>
  <si>
    <t>FP&amp;A Analyst</t>
  </si>
  <si>
    <t>Payback Period (Months)</t>
  </si>
  <si>
    <t>Cells in BLUE are inputs</t>
  </si>
  <si>
    <t>Cells in BLACK are formulas, and should not be altered</t>
  </si>
  <si>
    <t>Lightly shaded cells are drivers, and should be changed to match your business</t>
  </si>
  <si>
    <t>Total Cash / Funding Needs can be found on the 'Model &amp; Metrics' tab, line 80</t>
  </si>
  <si>
    <t>All Staffing decisions should be input on the Staffing tab, which flows through each functional tab</t>
  </si>
  <si>
    <t>Please note: compensation numbers are place holders and not S3's view of market</t>
  </si>
  <si>
    <t>Marketplace Operating Model Template</t>
  </si>
  <si>
    <t>Sales Expense</t>
  </si>
  <si>
    <t>Marketing Expense</t>
  </si>
  <si>
    <t>R&amp;D Expense</t>
  </si>
  <si>
    <t>G&amp;A Expense</t>
  </si>
  <si>
    <t>S3 Ventures “Operating Model Template” notes:</t>
  </si>
  <si>
    <t>There are five operating model templates from which to choose from, depending on your company’s business model: Enterprise SaaS, Enterprise License Software, Medical Device, Consumer SaaS, and Consumer Marketplace companies.</t>
  </si>
  <si>
    <t>All inputs (business drivers) are in blue and shaded – everything else will auto-populate.</t>
  </si>
  <si>
    <t>Start with the staffing tab and then work through the departments.  As most of the cost of software and medical device businesses is people, the timing and level of hires will be the largest cost drivers in the business.</t>
  </si>
  <si>
    <t>In each department, we attempted to capture the typical cost buckets for most startups.  If you have other cost categories or line items, you can add rows or drop them into the blank rows.</t>
  </si>
  <si>
    <t>The revenue and cost of goods in the Income Statement comes from the green “Revenue” tab.</t>
  </si>
  <si>
    <t>While we attempted to provide a template for some basic business models, the revenue drivers in your business will likely be different than the simplistic view we have used in this model.  Please add tabs as you see fit and link them either to the existing revenue tab or directly into the ‘Income Statement’ tab. It is important to understand the real business drivers of revenue for your company and incorporate those into this model.</t>
  </si>
  <si>
    <t>Equity investments are an input in the Cash Flow statement.</t>
  </si>
  <si>
    <t>At S3, we look at a handful of metrics that are remarkably consistent across the companies in which we invest. If you are out of these ranges, you may want to revisit your estimates.</t>
  </si>
  <si>
    <t>Operating expense per headcount, salaries and wages as a % of operating expenses, and gross margins are similar to enterprise software, but more variable, depending on the go-to-market strategy and team required to deliver the product.  </t>
  </si>
  <si>
    <t>Spending $1 (or less) on customer acquisition (CAC) to yield $3 of customer lifetime value (LTV) is a ratio many companies target because it is indicative of the ability to profitably acquire customers.</t>
  </si>
  <si>
    <t>For consumer marketplace companies:</t>
  </si>
  <si>
    <t>Churn is more variable for marketplace companies. Churn is an important metric to focus on because it is frequently less expensive to retain an existing customer than to acquire a new one.</t>
  </si>
  <si>
    <t>Budget 
2020</t>
  </si>
  <si>
    <t>Budget
Mar-20</t>
  </si>
  <si>
    <t>Actual
Mar-20</t>
  </si>
  <si>
    <t xml:space="preserve">These materials and the information provided herein are (i) for informational and discussion purposes only and are not intended to be, and shall not be regarded or construed as, a recommendation for a transaction or investment or financial, tax, legal, or other advice of any kind, and (ii) subject to various disclaimers and limitations that are set forth in our Terms of Use, which are available here: https://www.s3vc.com/terms-of-use. By accessing these materials and the information provided herein, you agree to our Terms of Use, including, without limitation, all of the disclaimers and limitations set forth therein. </t>
  </si>
  <si>
    <t>Version 2020.10</t>
  </si>
  <si>
    <t>Version 2020.12</t>
  </si>
  <si>
    <t>Updated Cell D49 in Marketing Expense tab to no longer drive expenses in row 49</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</si>
</sst>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_);\(#,##0\);&quot;-- &quot;"/>
    <numFmt numFmtId="166" formatCode="0.0%"/>
    <numFmt numFmtId="167" formatCode="0.0%_);\(0.0%\);0.0%_);@_)"/>
    <numFmt numFmtId="168" formatCode="_(&quot;$&quot;* #,##0_);_(&quot;$&quot;* \(#,##0\);_(&quot;$&quot;* &quot;-&quot;??_);_(@_)"/>
    <numFmt numFmtId="169" formatCode="&quot;$&quot;#,##0_);\(&quot;$&quot;#,##0\);&quot;-- &quot;"/>
    <numFmt numFmtId="170" formatCode="#,##0_);\(#,##0\);&quot;-  &quot;"/>
    <numFmt numFmtId="171" formatCode="&quot;$&quot;#,##0_);\(&quot;$&quot;#,##0\);&quot;- &quot;"/>
    <numFmt numFmtId="172" formatCode="&quot;$&quot;#,##0_);\(&quot;$&quot;#,##0\);&quot;-&quot;"/>
    <numFmt numFmtId="173" formatCode="#,##0_);\(#,##0\);&quot;- &quot;"/>
    <numFmt numFmtId="174" formatCode="[$-409]mmm\-yy;@"/>
    <numFmt numFmtId="175" formatCode="0_);\(0\)"/>
    <numFmt numFmtId="176" formatCode="_(* #,##0_);_(* \(#,##0\);_(* &quot;--&quot;??_);_(@_)"/>
    <numFmt numFmtId="177" formatCode="#"/>
    <numFmt numFmtId="178" formatCode="&quot;Q&quot;#"/>
    <numFmt numFmtId="179" formatCode="_(&quot;$&quot;* #,##0_);_(&quot;$&quot;* \(#,##0\);_(&quot;$&quot;* &quot;-&quot;?_);_(@_)"/>
    <numFmt numFmtId="180" formatCode="&quot;$&quot;#,##0.00_);\(&quot;$&quot;#,##0.00\);&quot;-- &quot;"/>
    <numFmt numFmtId="181" formatCode="_(* #,##0.0_);_(* \(#,##0.0\);_(* &quot;-&quot;??_);_(@_)"/>
    <numFmt numFmtId="182" formatCode="_(* #,##0_);_(* \(#,##0\);_(* &quot;-&quot;?_);_(@_)"/>
    <numFmt numFmtId="183" formatCode="_(* #,##0.0_);_(* \(#,##0.0\);_(* &quot;-&quot;?_);_(@_)"/>
    <numFmt numFmtId="184" formatCode="&quot;$&quot;#,##0_);\(&quot;$&quot;#,##0\);&quot;-  &quot;"/>
    <numFmt numFmtId="185" formatCode="0.00%_);\(0.00%\);0.00%_);@_)"/>
    <numFmt numFmtId="186" formatCode="yyyy"/>
  </numFmts>
  <fonts count="39">
    <font>
      <sz val="11"/>
      <color theme="1"/>
      <name val="Calibri"/>
      <family val="2"/>
      <scheme val="minor"/>
    </font>
    <font>
      <sz val="11"/>
      <color theme="1"/>
      <name val="Calibri"/>
      <family val="2"/>
      <scheme val="minor"/>
    </font>
    <font>
      <sz val="10"/>
      <name val="Verdana"/>
      <family val="2"/>
    </font>
    <font>
      <sz val="10"/>
      <name val="Times New Roman"/>
      <family val="1"/>
    </font>
    <font>
      <b/>
      <sz val="10"/>
      <name val="Times New Roman"/>
      <family val="1"/>
    </font>
    <font>
      <i/>
      <sz val="10"/>
      <name val="Times New Roman"/>
      <family val="1"/>
    </font>
    <font>
      <b/>
      <sz val="10"/>
      <color theme="0"/>
      <name val="Times New Roman"/>
      <family val="1"/>
    </font>
    <font>
      <b/>
      <sz val="10"/>
      <color rgb="FF0000FF"/>
      <name val="Times New Roman"/>
      <family val="1"/>
    </font>
    <font>
      <sz val="10"/>
      <color rgb="FF0000FF"/>
      <name val="Times New Roman"/>
      <family val="1"/>
    </font>
    <font>
      <b/>
      <u/>
      <sz val="10"/>
      <name val="Times New Roman"/>
      <family val="1"/>
    </font>
    <font>
      <b/>
      <sz val="10"/>
      <color rgb="FFFF0000"/>
      <name val="Times New Roman"/>
      <family val="1"/>
    </font>
    <font>
      <sz val="10"/>
      <color theme="0"/>
      <name val="Times New Roman"/>
      <family val="1"/>
    </font>
    <font>
      <b/>
      <i/>
      <sz val="10"/>
      <name val="Times New Roman"/>
      <family val="1"/>
    </font>
    <font>
      <sz val="10"/>
      <color theme="4" tint="0.79998168889431442"/>
      <name val="Times New Roman"/>
      <family val="1"/>
    </font>
    <font>
      <sz val="10"/>
      <color theme="1"/>
      <name val="Times New Roman"/>
      <family val="1"/>
    </font>
    <font>
      <b/>
      <sz val="14"/>
      <name val="Times New Roman"/>
      <family val="1"/>
    </font>
    <font>
      <b/>
      <sz val="14"/>
      <color theme="0"/>
      <name val="Times New Roman"/>
      <family val="1"/>
    </font>
    <font>
      <i/>
      <sz val="10"/>
      <color rgb="FF0000FF"/>
      <name val="Times New Roman"/>
      <family val="1"/>
    </font>
    <font>
      <i/>
      <sz val="9"/>
      <name val="Times New Roman"/>
      <family val="1"/>
    </font>
    <font>
      <sz val="10"/>
      <color indexed="8"/>
      <name val="Times New Roman"/>
      <family val="1"/>
    </font>
    <font>
      <sz val="10"/>
      <color theme="4"/>
      <name val="Times New Roman"/>
      <family val="1"/>
    </font>
    <font>
      <b/>
      <sz val="11"/>
      <color theme="1"/>
      <name val="Arial"/>
      <family val="2"/>
    </font>
    <font>
      <b/>
      <u/>
      <sz val="11"/>
      <color rgb="FF000000"/>
      <name val="Arial"/>
      <family val="2"/>
    </font>
    <font>
      <sz val="11"/>
      <name val="Arial"/>
      <family val="2"/>
    </font>
    <font>
      <b/>
      <sz val="11"/>
      <name val="Arial"/>
      <family val="2"/>
    </font>
    <font>
      <sz val="11"/>
      <color rgb="FF000000"/>
      <name val="Arial"/>
      <family val="2"/>
    </font>
    <font>
      <b/>
      <sz val="12"/>
      <color theme="1"/>
      <name val="Times New Roman"/>
      <family val="1"/>
    </font>
    <font>
      <sz val="11"/>
      <color theme="1"/>
      <name val="Time "/>
    </font>
    <font>
      <sz val="12"/>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0"/>
      <color theme="0" tint="-0.249977111117893"/>
      <name val="Times New Roman"/>
      <family val="1"/>
    </font>
    <font>
      <i/>
      <sz val="10"/>
      <color theme="1"/>
      <name val="Times New Roman"/>
      <family val="1"/>
    </font>
    <font>
      <sz val="24"/>
      <name val="Verdana"/>
      <family val="2"/>
    </font>
    <font>
      <sz val="10"/>
      <color rgb="FF0000FF"/>
      <name val="Verdana"/>
      <family val="2"/>
    </font>
    <font>
      <i/>
      <sz val="10"/>
      <name val="Verdana"/>
      <family val="2"/>
    </font>
    <font>
      <b/>
      <sz val="10"/>
      <name val="Verdana"/>
      <family val="2"/>
    </font>
    <font>
      <i/>
      <sz val="10"/>
      <color rgb="FF0000FF"/>
      <name val="Verdana"/>
      <family val="2"/>
    </font>
  </fonts>
  <fills count="14">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
      <patternFill patternType="solid">
        <fgColor theme="5" tint="0.59999389629810485"/>
        <bgColor indexed="64"/>
      </patternFill>
    </fill>
    <fill>
      <patternFill patternType="solid">
        <fgColor theme="0"/>
        <bgColor indexed="64"/>
      </patternFill>
    </fill>
    <fill>
      <patternFill patternType="solid">
        <fgColor theme="1"/>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C0C0C0"/>
        <bgColor indexed="64"/>
      </patternFill>
    </fill>
  </fills>
  <borders count="88">
    <border>
      <left/>
      <right/>
      <top/>
      <bottom/>
      <diagonal/>
    </border>
    <border>
      <left/>
      <right/>
      <top/>
      <bottom style="double">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thin">
        <color indexed="64"/>
      </bottom>
      <diagonal/>
    </border>
    <border>
      <left style="hair">
        <color auto="1"/>
      </left>
      <right style="hair">
        <color auto="1"/>
      </right>
      <top/>
      <bottom/>
      <diagonal/>
    </border>
    <border>
      <left style="hair">
        <color auto="1"/>
      </left>
      <right style="hair">
        <color auto="1"/>
      </right>
      <top style="hair">
        <color auto="1"/>
      </top>
      <bottom style="thin">
        <color indexed="64"/>
      </bottom>
      <diagonal/>
    </border>
    <border>
      <left/>
      <right style="hair">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A6A6A6"/>
      </top>
      <bottom style="thin">
        <color rgb="FFA6A6A6"/>
      </bottom>
      <diagonal/>
    </border>
    <border>
      <left/>
      <right/>
      <top style="thin">
        <color rgb="FFA6A6A6"/>
      </top>
      <bottom style="thin">
        <color rgb="FFA6A6A6"/>
      </bottom>
      <diagonal/>
    </border>
    <border>
      <left/>
      <right style="medium">
        <color indexed="64"/>
      </right>
      <top style="thin">
        <color rgb="FFA6A6A6"/>
      </top>
      <bottom style="thin">
        <color rgb="FFA6A6A6"/>
      </bottom>
      <diagonal/>
    </border>
    <border>
      <left style="medium">
        <color indexed="64"/>
      </left>
      <right/>
      <top style="thin">
        <color rgb="FFA6A6A6"/>
      </top>
      <bottom/>
      <diagonal/>
    </border>
    <border>
      <left/>
      <right/>
      <top style="thin">
        <color rgb="FFA6A6A6"/>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theme="0" tint="-0.249977111117893"/>
      </bottom>
      <diagonal/>
    </border>
    <border>
      <left style="medium">
        <color indexed="64"/>
      </left>
      <right/>
      <top/>
      <bottom style="thin">
        <color rgb="FFA6A6A6"/>
      </bottom>
      <diagonal/>
    </border>
    <border>
      <left style="medium">
        <color indexed="64"/>
      </left>
      <right/>
      <top style="thin">
        <color theme="0" tint="-0.249977111117893"/>
      </top>
      <bottom style="thin">
        <color theme="0" tint="-0.249977111117893"/>
      </bottom>
      <diagonal/>
    </border>
    <border>
      <left/>
      <right style="medium">
        <color rgb="FF000000"/>
      </right>
      <top style="thin">
        <color rgb="FFA6A6A6"/>
      </top>
      <bottom style="thin">
        <color rgb="FFA6A6A6"/>
      </bottom>
      <diagonal/>
    </border>
    <border>
      <left style="medium">
        <color rgb="FF000000"/>
      </left>
      <right/>
      <top style="thin">
        <color rgb="FFA6A6A6"/>
      </top>
      <bottom style="thin">
        <color rgb="FFA6A6A6"/>
      </bottom>
      <diagonal/>
    </border>
    <border>
      <left style="medium">
        <color indexed="64"/>
      </left>
      <right/>
      <top/>
      <bottom style="thin">
        <color theme="0" tint="-0.249977111117893"/>
      </bottom>
      <diagonal/>
    </border>
    <border>
      <left/>
      <right style="medium">
        <color indexed="64"/>
      </right>
      <top style="thin">
        <color rgb="FFA6A6A6"/>
      </top>
      <bottom/>
      <diagonal/>
    </border>
    <border>
      <left/>
      <right style="thin">
        <color rgb="FFA6A6A6"/>
      </right>
      <top style="thin">
        <color rgb="FFA6A6A6"/>
      </top>
      <bottom/>
      <diagonal/>
    </border>
    <border>
      <left style="thin">
        <color rgb="FFA6A6A6"/>
      </left>
      <right/>
      <top style="thin">
        <color rgb="FFA6A6A6"/>
      </top>
      <bottom style="thin">
        <color rgb="FFA6A6A6"/>
      </bottom>
      <diagonal/>
    </border>
    <border>
      <left style="medium">
        <color indexed="64"/>
      </left>
      <right style="thin">
        <color rgb="FFA6A6A6"/>
      </right>
      <top style="thin">
        <color rgb="FFA6A6A6"/>
      </top>
      <bottom/>
      <diagonal/>
    </border>
    <border>
      <left/>
      <right style="thin">
        <color rgb="FFA6A6A6"/>
      </right>
      <top style="thin">
        <color rgb="FFA6A6A6"/>
      </top>
      <bottom style="thin">
        <color indexed="64"/>
      </bottom>
      <diagonal/>
    </border>
    <border>
      <left style="thin">
        <color rgb="FFA6A6A6"/>
      </left>
      <right style="medium">
        <color indexed="64"/>
      </right>
      <top style="thin">
        <color rgb="FFA6A6A6"/>
      </top>
      <bottom style="thin">
        <color indexed="64"/>
      </bottom>
      <diagonal/>
    </border>
    <border>
      <left/>
      <right/>
      <top style="thin">
        <color auto="1"/>
      </top>
      <bottom style="thin">
        <color theme="0" tint="-0.249977111117893"/>
      </bottom>
      <diagonal/>
    </border>
    <border>
      <left/>
      <right style="medium">
        <color indexed="64"/>
      </right>
      <top style="thin">
        <color auto="1"/>
      </top>
      <bottom style="thin">
        <color theme="0" tint="-0.249977111117893"/>
      </bottom>
      <diagonal/>
    </border>
    <border>
      <left style="medium">
        <color indexed="64"/>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medium">
        <color indexed="64"/>
      </left>
      <right style="medium">
        <color indexed="64"/>
      </right>
      <top/>
      <bottom style="thin">
        <color auto="1"/>
      </bottom>
      <diagonal/>
    </border>
    <border>
      <left/>
      <right style="medium">
        <color rgb="FF000000"/>
      </right>
      <top/>
      <bottom style="thin">
        <color indexed="64"/>
      </bottom>
      <diagonal/>
    </border>
    <border>
      <left style="medium">
        <color rgb="FF000000"/>
      </left>
      <right/>
      <top/>
      <bottom style="thin">
        <color indexed="64"/>
      </bottom>
      <diagonal/>
    </border>
    <border>
      <left style="medium">
        <color indexed="64"/>
      </left>
      <right style="medium">
        <color indexed="64"/>
      </right>
      <top style="thin">
        <color auto="1"/>
      </top>
      <bottom style="thin">
        <color theme="0" tint="-0.249977111117893"/>
      </bottom>
      <diagonal/>
    </border>
    <border>
      <left/>
      <right/>
      <top/>
      <bottom style="thin">
        <color rgb="FFA6A6A6"/>
      </bottom>
      <diagonal/>
    </border>
    <border>
      <left/>
      <right style="medium">
        <color rgb="FF000000"/>
      </right>
      <top/>
      <bottom style="thin">
        <color rgb="FFA6A6A6"/>
      </bottom>
      <diagonal/>
    </border>
    <border>
      <left style="medium">
        <color rgb="FF000000"/>
      </left>
      <right/>
      <top/>
      <bottom style="thin">
        <color rgb="FFA6A6A6"/>
      </bottom>
      <diagonal/>
    </border>
    <border>
      <left style="medium">
        <color indexed="64"/>
      </left>
      <right style="medium">
        <color indexed="64"/>
      </right>
      <top/>
      <bottom style="thin">
        <color rgb="FFA6A6A6"/>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bottom style="thin">
        <color theme="0" tint="-0.249977111117893"/>
      </bottom>
      <diagonal/>
    </border>
    <border>
      <left style="medium">
        <color indexed="64"/>
      </left>
      <right style="medium">
        <color indexed="64"/>
      </right>
      <top style="thin">
        <color rgb="FFA6A6A6"/>
      </top>
      <bottom style="thin">
        <color rgb="FFA6A6A6"/>
      </bottom>
      <diagonal/>
    </border>
    <border>
      <left style="thin">
        <color rgb="FFA6A6A6"/>
      </left>
      <right style="medium">
        <color rgb="FF000000"/>
      </right>
      <top style="thin">
        <color rgb="FFA6A6A6"/>
      </top>
      <bottom style="thin">
        <color rgb="FFA6A6A6"/>
      </bottom>
      <diagonal/>
    </border>
    <border>
      <left/>
      <right style="medium">
        <color rgb="FF000000"/>
      </right>
      <top style="thin">
        <color rgb="FFA6A6A6"/>
      </top>
      <bottom/>
      <diagonal/>
    </border>
    <border>
      <left style="thin">
        <color rgb="FFA6A6A6"/>
      </left>
      <right style="medium">
        <color indexed="64"/>
      </right>
      <top style="thin">
        <color rgb="FFA6A6A6"/>
      </top>
      <bottom style="thin">
        <color rgb="FFA6A6A6"/>
      </bottom>
      <diagonal/>
    </border>
    <border>
      <left style="thin">
        <color rgb="FFA6A6A6"/>
      </left>
      <right/>
      <top style="thin">
        <color rgb="FFA6A6A6"/>
      </top>
      <bottom style="thin">
        <color indexed="64"/>
      </bottom>
      <diagonal/>
    </border>
    <border>
      <left style="medium">
        <color indexed="64"/>
      </left>
      <right style="medium">
        <color indexed="64"/>
      </right>
      <top style="thin">
        <color rgb="FFA6A6A6"/>
      </top>
      <bottom style="thin">
        <color indexed="64"/>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top/>
      <bottom style="thin">
        <color theme="0" tint="-0.249977111117893"/>
      </bottom>
      <diagonal/>
    </border>
    <border>
      <left/>
      <right style="medium">
        <color indexed="64"/>
      </right>
      <top/>
      <bottom style="thin">
        <color theme="0" tint="-0.249977111117893"/>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rgb="FFA6A6A6"/>
      </bottom>
      <diagonal/>
    </border>
    <border>
      <left style="medium">
        <color indexed="64"/>
      </left>
      <right/>
      <top/>
      <bottom style="medium">
        <color indexed="64"/>
      </bottom>
      <diagonal/>
    </border>
    <border>
      <left style="medium">
        <color indexed="64"/>
      </left>
      <right style="medium">
        <color indexed="64"/>
      </right>
      <top style="thin">
        <color theme="0" tint="-0.249977111117893"/>
      </top>
      <bottom style="medium">
        <color indexed="64"/>
      </bottom>
      <diagonal/>
    </border>
    <border>
      <left style="hair">
        <color auto="1"/>
      </left>
      <right/>
      <top style="hair">
        <color auto="1"/>
      </top>
      <bottom style="thin">
        <color indexed="64"/>
      </bottom>
      <diagonal/>
    </border>
    <border>
      <left style="hair">
        <color indexed="64"/>
      </left>
      <right style="hair">
        <color indexed="64"/>
      </right>
      <top style="hair">
        <color indexed="64"/>
      </top>
      <bottom style="medium">
        <color indexed="64"/>
      </bottom>
      <diagonal/>
    </border>
  </borders>
  <cellStyleXfs count="9">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33">
    <xf numFmtId="0" fontId="0" fillId="0" borderId="0" xfId="0"/>
    <xf numFmtId="0" fontId="3" fillId="0" borderId="0" xfId="1" applyFont="1"/>
    <xf numFmtId="2" fontId="3" fillId="0" borderId="0" xfId="1" applyNumberFormat="1" applyFont="1"/>
    <xf numFmtId="164" fontId="3" fillId="0" borderId="0" xfId="2" applyNumberFormat="1" applyFont="1"/>
    <xf numFmtId="0" fontId="4" fillId="0" borderId="0" xfId="1" applyFont="1"/>
    <xf numFmtId="165" fontId="3" fillId="0" borderId="0" xfId="2" applyNumberFormat="1" applyFont="1"/>
    <xf numFmtId="0" fontId="3" fillId="2" borderId="1" xfId="1" applyFont="1" applyFill="1" applyBorder="1"/>
    <xf numFmtId="0" fontId="3" fillId="0" borderId="1" xfId="1" applyFont="1" applyBorder="1"/>
    <xf numFmtId="2" fontId="3" fillId="0" borderId="1" xfId="1" applyNumberFormat="1" applyFont="1" applyBorder="1"/>
    <xf numFmtId="165" fontId="3" fillId="0" borderId="1" xfId="2" applyNumberFormat="1" applyFont="1" applyBorder="1"/>
    <xf numFmtId="0" fontId="4" fillId="0" borderId="1" xfId="1" applyFont="1" applyBorder="1"/>
    <xf numFmtId="166" fontId="5" fillId="2" borderId="0" xfId="2" applyNumberFormat="1" applyFont="1" applyFill="1" applyBorder="1"/>
    <xf numFmtId="166" fontId="5" fillId="0" borderId="0" xfId="1" applyNumberFormat="1" applyFont="1"/>
    <xf numFmtId="166" fontId="5" fillId="2" borderId="0" xfId="2" applyNumberFormat="1" applyFont="1" applyFill="1"/>
    <xf numFmtId="166" fontId="3" fillId="0" borderId="0" xfId="1" applyNumberFormat="1" applyFont="1"/>
    <xf numFmtId="167" fontId="5" fillId="0" borderId="0" xfId="1" applyNumberFormat="1" applyFont="1" applyFill="1" applyBorder="1" applyAlignment="1">
      <alignment horizontal="right"/>
    </xf>
    <xf numFmtId="168" fontId="3" fillId="2" borderId="0" xfId="3" applyNumberFormat="1" applyFont="1" applyFill="1" applyBorder="1"/>
    <xf numFmtId="168" fontId="3" fillId="0" borderId="0" xfId="1" applyNumberFormat="1" applyFont="1"/>
    <xf numFmtId="168" fontId="3" fillId="2" borderId="0" xfId="2" applyNumberFormat="1" applyFont="1" applyFill="1" applyBorder="1"/>
    <xf numFmtId="168" fontId="3" fillId="2" borderId="0" xfId="2" applyNumberFormat="1" applyFont="1" applyFill="1" applyAlignment="1">
      <alignment horizontal="right"/>
    </xf>
    <xf numFmtId="168" fontId="3" fillId="0" borderId="0" xfId="2" applyNumberFormat="1" applyFont="1"/>
    <xf numFmtId="0" fontId="3" fillId="2" borderId="0" xfId="1" applyFont="1" applyFill="1" applyBorder="1"/>
    <xf numFmtId="169" fontId="3" fillId="2" borderId="0" xfId="2" applyNumberFormat="1" applyFont="1" applyFill="1" applyBorder="1"/>
    <xf numFmtId="0" fontId="3" fillId="2" borderId="0" xfId="1" applyFont="1" applyFill="1"/>
    <xf numFmtId="170" fontId="3" fillId="2" borderId="0" xfId="1" applyNumberFormat="1" applyFont="1" applyFill="1" applyBorder="1"/>
    <xf numFmtId="170" fontId="3" fillId="2" borderId="0" xfId="2" applyNumberFormat="1" applyFont="1" applyFill="1" applyAlignment="1">
      <alignment horizontal="right"/>
    </xf>
    <xf numFmtId="164" fontId="3" fillId="0" borderId="0" xfId="2" applyNumberFormat="1" applyFont="1" applyAlignment="1">
      <alignment horizontal="right"/>
    </xf>
    <xf numFmtId="164" fontId="3" fillId="2" borderId="0" xfId="1" applyNumberFormat="1" applyFont="1" applyFill="1" applyBorder="1"/>
    <xf numFmtId="164" fontId="3" fillId="2" borderId="0" xfId="2" applyNumberFormat="1" applyFont="1" applyFill="1"/>
    <xf numFmtId="49" fontId="6" fillId="3" borderId="2" xfId="1" applyNumberFormat="1" applyFont="1" applyFill="1" applyBorder="1" applyAlignment="1">
      <alignment horizontal="center"/>
    </xf>
    <xf numFmtId="49" fontId="6" fillId="3" borderId="3" xfId="1" applyNumberFormat="1" applyFont="1" applyFill="1" applyBorder="1" applyAlignment="1">
      <alignment horizontal="center"/>
    </xf>
    <xf numFmtId="49" fontId="6" fillId="3" borderId="4" xfId="1" applyNumberFormat="1" applyFont="1" applyFill="1" applyBorder="1" applyAlignment="1">
      <alignment horizontal="left"/>
    </xf>
    <xf numFmtId="0" fontId="3" fillId="0" borderId="0" xfId="1" applyFont="1" applyFill="1" applyBorder="1"/>
    <xf numFmtId="165" fontId="4" fillId="2" borderId="0" xfId="2" applyNumberFormat="1" applyFont="1" applyFill="1" applyBorder="1"/>
    <xf numFmtId="165" fontId="4" fillId="0" borderId="0" xfId="2" applyNumberFormat="1" applyFont="1" applyBorder="1"/>
    <xf numFmtId="169" fontId="3" fillId="2" borderId="1" xfId="2" applyNumberFormat="1" applyFont="1" applyFill="1" applyBorder="1"/>
    <xf numFmtId="168" fontId="4" fillId="2" borderId="5" xfId="2" applyNumberFormat="1" applyFont="1" applyFill="1" applyBorder="1"/>
    <xf numFmtId="168" fontId="4" fillId="0" borderId="5" xfId="2" applyNumberFormat="1" applyFont="1" applyBorder="1"/>
    <xf numFmtId="168" fontId="4" fillId="0" borderId="0" xfId="2" applyNumberFormat="1" applyFont="1" applyBorder="1"/>
    <xf numFmtId="165" fontId="3" fillId="0" borderId="6" xfId="2" applyNumberFormat="1" applyFont="1" applyBorder="1"/>
    <xf numFmtId="0" fontId="3" fillId="0" borderId="6" xfId="1" applyFont="1" applyBorder="1"/>
    <xf numFmtId="0" fontId="4" fillId="0" borderId="6" xfId="1" applyFont="1" applyBorder="1"/>
    <xf numFmtId="165" fontId="3" fillId="2" borderId="0" xfId="1" applyNumberFormat="1" applyFont="1" applyFill="1" applyBorder="1"/>
    <xf numFmtId="168" fontId="3" fillId="2" borderId="5" xfId="2" applyNumberFormat="1" applyFont="1" applyFill="1" applyBorder="1"/>
    <xf numFmtId="168" fontId="3" fillId="0" borderId="5" xfId="2" applyNumberFormat="1" applyFont="1" applyBorder="1"/>
    <xf numFmtId="168" fontId="3" fillId="0" borderId="0" xfId="2" applyNumberFormat="1" applyFont="1" applyBorder="1"/>
    <xf numFmtId="169" fontId="3" fillId="2" borderId="0" xfId="1" applyNumberFormat="1" applyFont="1" applyFill="1" applyBorder="1"/>
    <xf numFmtId="170" fontId="4" fillId="2" borderId="0" xfId="2" applyNumberFormat="1" applyFont="1" applyFill="1" applyAlignment="1">
      <alignment horizontal="right"/>
    </xf>
    <xf numFmtId="165" fontId="7" fillId="4" borderId="7" xfId="2" applyNumberFormat="1" applyFont="1" applyFill="1" applyBorder="1"/>
    <xf numFmtId="0" fontId="4" fillId="4" borderId="6" xfId="1" applyFont="1" applyFill="1" applyBorder="1"/>
    <xf numFmtId="165" fontId="3" fillId="2" borderId="0" xfId="2" applyNumberFormat="1" applyFont="1" applyFill="1"/>
    <xf numFmtId="165" fontId="3" fillId="2" borderId="5" xfId="2" applyNumberFormat="1" applyFont="1" applyFill="1" applyBorder="1"/>
    <xf numFmtId="165" fontId="3" fillId="0" borderId="5" xfId="2" applyNumberFormat="1" applyFont="1" applyBorder="1"/>
    <xf numFmtId="165" fontId="3" fillId="0" borderId="0" xfId="2" applyNumberFormat="1" applyFont="1" applyBorder="1"/>
    <xf numFmtId="165" fontId="8" fillId="0" borderId="0" xfId="2" applyNumberFormat="1" applyFont="1"/>
    <xf numFmtId="165" fontId="8" fillId="0" borderId="6" xfId="2" applyNumberFormat="1" applyFont="1" applyBorder="1"/>
    <xf numFmtId="171" fontId="3" fillId="2" borderId="6" xfId="2" applyNumberFormat="1" applyFont="1" applyFill="1" applyBorder="1"/>
    <xf numFmtId="0" fontId="3" fillId="0" borderId="6" xfId="1" applyFont="1" applyBorder="1" applyAlignment="1">
      <alignment horizontal="left" indent="1"/>
    </xf>
    <xf numFmtId="0" fontId="3" fillId="0" borderId="0" xfId="1" applyFont="1" applyAlignment="1">
      <alignment horizontal="left" indent="1"/>
    </xf>
    <xf numFmtId="171" fontId="3" fillId="2" borderId="0" xfId="2" applyNumberFormat="1" applyFont="1" applyFill="1" applyBorder="1"/>
    <xf numFmtId="172" fontId="3" fillId="2" borderId="0" xfId="1" applyNumberFormat="1" applyFont="1" applyFill="1" applyBorder="1"/>
    <xf numFmtId="165" fontId="8" fillId="4" borderId="8" xfId="2" applyNumberFormat="1" applyFont="1" applyFill="1" applyBorder="1"/>
    <xf numFmtId="165" fontId="8" fillId="4" borderId="9" xfId="2" applyNumberFormat="1" applyFont="1" applyFill="1" applyBorder="1"/>
    <xf numFmtId="0" fontId="9" fillId="0" borderId="0" xfId="1" applyFont="1"/>
    <xf numFmtId="173" fontId="10" fillId="2" borderId="0" xfId="2" applyNumberFormat="1" applyFont="1" applyFill="1"/>
    <xf numFmtId="173" fontId="10" fillId="0" borderId="0" xfId="2" applyNumberFormat="1" applyFont="1"/>
    <xf numFmtId="173" fontId="3" fillId="0" borderId="0" xfId="1" applyNumberFormat="1" applyFont="1"/>
    <xf numFmtId="173" fontId="3" fillId="2" borderId="1" xfId="1" applyNumberFormat="1" applyFont="1" applyFill="1" applyBorder="1"/>
    <xf numFmtId="173" fontId="3" fillId="0" borderId="1" xfId="1" applyNumberFormat="1" applyFont="1" applyBorder="1"/>
    <xf numFmtId="173" fontId="3" fillId="0" borderId="1" xfId="2" applyNumberFormat="1" applyFont="1" applyBorder="1"/>
    <xf numFmtId="168" fontId="4" fillId="0" borderId="0" xfId="1" applyNumberFormat="1" applyFont="1"/>
    <xf numFmtId="165" fontId="8" fillId="4" borderId="10" xfId="2" applyNumberFormat="1" applyFont="1" applyFill="1" applyBorder="1"/>
    <xf numFmtId="165" fontId="3" fillId="2" borderId="0" xfId="1" applyNumberFormat="1" applyFont="1" applyFill="1"/>
    <xf numFmtId="165" fontId="3" fillId="0" borderId="0" xfId="1" applyNumberFormat="1" applyFont="1"/>
    <xf numFmtId="168" fontId="3" fillId="2" borderId="5" xfId="1" applyNumberFormat="1" applyFont="1" applyFill="1" applyBorder="1"/>
    <xf numFmtId="165" fontId="8" fillId="4" borderId="11" xfId="2" applyNumberFormat="1" applyFont="1" applyFill="1" applyBorder="1"/>
    <xf numFmtId="165" fontId="3" fillId="2" borderId="1" xfId="1" applyNumberFormat="1" applyFont="1" applyFill="1" applyBorder="1"/>
    <xf numFmtId="165" fontId="3" fillId="0" borderId="1" xfId="1" applyNumberFormat="1" applyFont="1" applyBorder="1"/>
    <xf numFmtId="168" fontId="4" fillId="2" borderId="5" xfId="1" applyNumberFormat="1" applyFont="1" applyFill="1" applyBorder="1"/>
    <xf numFmtId="169" fontId="3" fillId="2" borderId="6" xfId="2" applyNumberFormat="1" applyFont="1" applyFill="1" applyBorder="1"/>
    <xf numFmtId="164" fontId="3" fillId="2" borderId="0" xfId="2" applyNumberFormat="1" applyFont="1" applyFill="1" applyBorder="1"/>
    <xf numFmtId="0" fontId="6" fillId="0" borderId="0" xfId="1" applyFont="1" applyFill="1" applyBorder="1"/>
    <xf numFmtId="0" fontId="11" fillId="0" borderId="0" xfId="1" applyFont="1" applyFill="1" applyBorder="1"/>
    <xf numFmtId="0" fontId="11" fillId="2" borderId="0" xfId="1" applyFont="1" applyFill="1" applyBorder="1"/>
    <xf numFmtId="174" fontId="4" fillId="2" borderId="0" xfId="1" applyNumberFormat="1" applyFont="1" applyFill="1" applyBorder="1" applyAlignment="1">
      <alignment horizontal="right"/>
    </xf>
    <xf numFmtId="174" fontId="4" fillId="0" borderId="0" xfId="1" applyNumberFormat="1" applyFont="1" applyFill="1" applyBorder="1" applyAlignment="1">
      <alignment horizontal="right"/>
    </xf>
    <xf numFmtId="14" fontId="4" fillId="0" borderId="0" xfId="1" applyNumberFormat="1" applyFont="1" applyFill="1" applyBorder="1" applyAlignment="1">
      <alignment horizontal="center"/>
    </xf>
    <xf numFmtId="175" fontId="4" fillId="0" borderId="0" xfId="2" applyNumberFormat="1" applyFont="1" applyFill="1" applyBorder="1" applyAlignment="1">
      <alignment horizontal="center"/>
    </xf>
    <xf numFmtId="167" fontId="5" fillId="2" borderId="0" xfId="1" applyNumberFormat="1" applyFont="1" applyFill="1" applyBorder="1" applyAlignment="1">
      <alignment horizontal="right"/>
    </xf>
    <xf numFmtId="0" fontId="5" fillId="0" borderId="0" xfId="1" applyFont="1"/>
    <xf numFmtId="0" fontId="12" fillId="0" borderId="0" xfId="1" applyFont="1"/>
    <xf numFmtId="169" fontId="3" fillId="2" borderId="0" xfId="2" applyNumberFormat="1" applyFont="1" applyFill="1"/>
    <xf numFmtId="167" fontId="8" fillId="4" borderId="12" xfId="1" applyNumberFormat="1" applyFont="1" applyFill="1" applyBorder="1" applyAlignment="1">
      <alignment horizontal="right"/>
    </xf>
    <xf numFmtId="0" fontId="4" fillId="0" borderId="13" xfId="1" applyFont="1" applyBorder="1"/>
    <xf numFmtId="168" fontId="3" fillId="2" borderId="0" xfId="1" applyNumberFormat="1" applyFont="1" applyFill="1" applyBorder="1"/>
    <xf numFmtId="168" fontId="3" fillId="2" borderId="0" xfId="2" applyNumberFormat="1" applyFont="1" applyFill="1"/>
    <xf numFmtId="168" fontId="3" fillId="0" borderId="6" xfId="2" applyNumberFormat="1" applyFont="1" applyBorder="1"/>
    <xf numFmtId="0" fontId="3" fillId="0" borderId="6" xfId="1" applyNumberFormat="1" applyFont="1" applyBorder="1" applyAlignment="1">
      <alignment horizontal="left" indent="1"/>
    </xf>
    <xf numFmtId="176" fontId="3" fillId="2" borderId="0" xfId="2" applyNumberFormat="1" applyFont="1" applyFill="1"/>
    <xf numFmtId="0" fontId="3" fillId="0" borderId="0" xfId="1" applyNumberFormat="1" applyFont="1" applyAlignment="1">
      <alignment horizontal="left" indent="1"/>
    </xf>
    <xf numFmtId="167" fontId="3" fillId="0" borderId="0" xfId="1" applyNumberFormat="1" applyFont="1"/>
    <xf numFmtId="0" fontId="4" fillId="0" borderId="0" xfId="1" applyFont="1" applyFill="1" applyBorder="1"/>
    <xf numFmtId="0" fontId="5" fillId="0" borderId="0" xfId="1" applyFont="1" applyFill="1" applyBorder="1"/>
    <xf numFmtId="168" fontId="4" fillId="0" borderId="5" xfId="2" applyNumberFormat="1" applyFont="1" applyFill="1" applyBorder="1"/>
    <xf numFmtId="168" fontId="4" fillId="0" borderId="0" xfId="2" applyNumberFormat="1" applyFont="1" applyFill="1" applyBorder="1"/>
    <xf numFmtId="169" fontId="4" fillId="0" borderId="0" xfId="2" applyNumberFormat="1" applyFont="1" applyFill="1" applyBorder="1"/>
    <xf numFmtId="168" fontId="4" fillId="2" borderId="0" xfId="2" applyNumberFormat="1" applyFont="1" applyFill="1" applyBorder="1"/>
    <xf numFmtId="168" fontId="4" fillId="0" borderId="6" xfId="2" applyNumberFormat="1" applyFont="1" applyFill="1" applyBorder="1"/>
    <xf numFmtId="0" fontId="4" fillId="0" borderId="6" xfId="1" applyFont="1" applyBorder="1" applyAlignment="1">
      <alignment horizontal="left"/>
    </xf>
    <xf numFmtId="168" fontId="4" fillId="2" borderId="0" xfId="1" applyNumberFormat="1" applyFont="1" applyFill="1" applyBorder="1"/>
    <xf numFmtId="0" fontId="4" fillId="0" borderId="0" xfId="1" applyFont="1" applyFill="1"/>
    <xf numFmtId="0" fontId="4" fillId="0" borderId="0" xfId="1" applyFont="1" applyFill="1" applyAlignment="1">
      <alignment horizontal="left"/>
    </xf>
    <xf numFmtId="177" fontId="4" fillId="2" borderId="14" xfId="1" applyNumberFormat="1" applyFont="1" applyFill="1" applyBorder="1" applyAlignment="1">
      <alignment horizontal="center"/>
    </xf>
    <xf numFmtId="178" fontId="4" fillId="2" borderId="14" xfId="1" applyNumberFormat="1" applyFont="1" applyFill="1" applyBorder="1" applyAlignment="1">
      <alignment horizontal="center"/>
    </xf>
    <xf numFmtId="174" fontId="4" fillId="0" borderId="15" xfId="1" applyNumberFormat="1" applyFont="1" applyFill="1" applyBorder="1" applyAlignment="1">
      <alignment horizontal="right"/>
    </xf>
    <xf numFmtId="14" fontId="4" fillId="0" borderId="15" xfId="1" applyNumberFormat="1" applyFont="1" applyFill="1" applyBorder="1" applyAlignment="1">
      <alignment horizontal="center"/>
    </xf>
    <xf numFmtId="174" fontId="13" fillId="2" borderId="0" xfId="1" applyNumberFormat="1" applyFont="1" applyFill="1"/>
    <xf numFmtId="178" fontId="11" fillId="5" borderId="0" xfId="1" applyNumberFormat="1" applyFont="1" applyFill="1" applyBorder="1" applyAlignment="1">
      <alignment horizontal="right"/>
    </xf>
    <xf numFmtId="167" fontId="8" fillId="0" borderId="0" xfId="1" applyNumberFormat="1" applyFont="1" applyFill="1" applyBorder="1" applyAlignment="1">
      <alignment horizontal="right"/>
    </xf>
    <xf numFmtId="0" fontId="14" fillId="0" borderId="0" xfId="1" applyFont="1"/>
    <xf numFmtId="0" fontId="3" fillId="0" borderId="0" xfId="1" applyFont="1" applyAlignment="1">
      <alignment horizontal="centerContinuous"/>
    </xf>
    <xf numFmtId="2" fontId="3" fillId="0" borderId="0" xfId="1" applyNumberFormat="1" applyFont="1" applyAlignment="1">
      <alignment horizontal="centerContinuous"/>
    </xf>
    <xf numFmtId="164" fontId="15" fillId="0" borderId="0" xfId="2" applyNumberFormat="1" applyFont="1" applyAlignment="1">
      <alignment horizontal="centerContinuous"/>
    </xf>
    <xf numFmtId="0" fontId="11" fillId="6" borderId="0" xfId="1" applyFont="1" applyFill="1"/>
    <xf numFmtId="2" fontId="11" fillId="6" borderId="0" xfId="1" applyNumberFormat="1" applyFont="1" applyFill="1"/>
    <xf numFmtId="164" fontId="11" fillId="6" borderId="0" xfId="2" applyNumberFormat="1" applyFont="1" applyFill="1"/>
    <xf numFmtId="0" fontId="6" fillId="6" borderId="0" xfId="1" applyFont="1" applyFill="1"/>
    <xf numFmtId="0" fontId="16" fillId="6" borderId="0" xfId="1" applyFont="1" applyFill="1"/>
    <xf numFmtId="1" fontId="3" fillId="0" borderId="18" xfId="1" applyNumberFormat="1" applyFont="1" applyBorder="1"/>
    <xf numFmtId="0" fontId="3" fillId="0" borderId="18" xfId="1" applyFont="1" applyBorder="1"/>
    <xf numFmtId="0" fontId="3" fillId="0" borderId="18" xfId="1" applyFont="1" applyBorder="1" applyAlignment="1">
      <alignment horizontal="left"/>
    </xf>
    <xf numFmtId="1" fontId="3" fillId="0" borderId="0" xfId="1" applyNumberFormat="1" applyFont="1"/>
    <xf numFmtId="174" fontId="3" fillId="0" borderId="0" xfId="1" applyNumberFormat="1" applyFont="1" applyFill="1" applyBorder="1" applyAlignment="1">
      <alignment horizontal="left"/>
    </xf>
    <xf numFmtId="1" fontId="3" fillId="0" borderId="0" xfId="1" applyNumberFormat="1" applyFont="1" applyBorder="1"/>
    <xf numFmtId="0" fontId="3" fillId="0" borderId="0" xfId="1" applyFont="1" applyBorder="1"/>
    <xf numFmtId="0" fontId="3" fillId="0" borderId="0" xfId="1" applyFont="1" applyAlignment="1">
      <alignment horizontal="left"/>
    </xf>
    <xf numFmtId="166" fontId="4" fillId="0" borderId="0" xfId="4" applyNumberFormat="1" applyFont="1" applyFill="1" applyBorder="1" applyAlignment="1">
      <alignment horizontal="right"/>
    </xf>
    <xf numFmtId="166" fontId="8" fillId="4" borderId="19" xfId="4" applyNumberFormat="1" applyFont="1" applyFill="1" applyBorder="1"/>
    <xf numFmtId="49" fontId="6" fillId="0" borderId="0" xfId="1" applyNumberFormat="1" applyFont="1" applyFill="1" applyBorder="1" applyAlignment="1">
      <alignment horizontal="left"/>
    </xf>
    <xf numFmtId="49" fontId="6" fillId="7" borderId="15" xfId="1" applyNumberFormat="1" applyFont="1" applyFill="1" applyBorder="1" applyAlignment="1">
      <alignment horizontal="center"/>
    </xf>
    <xf numFmtId="49" fontId="6" fillId="7" borderId="15" xfId="1" applyNumberFormat="1" applyFont="1" applyFill="1" applyBorder="1" applyAlignment="1">
      <alignment horizontal="left"/>
    </xf>
    <xf numFmtId="168" fontId="4" fillId="0" borderId="0" xfId="2" applyNumberFormat="1" applyFont="1"/>
    <xf numFmtId="179" fontId="4" fillId="0" borderId="0" xfId="1" applyNumberFormat="1" applyFont="1" applyBorder="1"/>
    <xf numFmtId="0" fontId="4" fillId="0" borderId="0" xfId="1" applyFont="1" applyBorder="1"/>
    <xf numFmtId="0" fontId="3" fillId="0" borderId="0" xfId="1" applyNumberFormat="1" applyFont="1"/>
    <xf numFmtId="2" fontId="5" fillId="8" borderId="6" xfId="2" applyNumberFormat="1" applyFont="1" applyFill="1" applyBorder="1" applyAlignment="1">
      <alignment horizontal="right"/>
    </xf>
    <xf numFmtId="2" fontId="5" fillId="8" borderId="0" xfId="2" applyNumberFormat="1" applyFont="1" applyFill="1" applyBorder="1" applyAlignment="1">
      <alignment horizontal="right"/>
    </xf>
    <xf numFmtId="0" fontId="3" fillId="8" borderId="6" xfId="1" applyNumberFormat="1" applyFont="1" applyFill="1" applyBorder="1"/>
    <xf numFmtId="44" fontId="5" fillId="8" borderId="0" xfId="1" applyNumberFormat="1" applyFont="1" applyFill="1" applyBorder="1"/>
    <xf numFmtId="44" fontId="17" fillId="8" borderId="0" xfId="1" applyNumberFormat="1" applyFont="1" applyFill="1"/>
    <xf numFmtId="44" fontId="5" fillId="8" borderId="0" xfId="1" applyNumberFormat="1" applyFont="1" applyFill="1"/>
    <xf numFmtId="44" fontId="17" fillId="8" borderId="0" xfId="2" applyNumberFormat="1" applyFont="1" applyFill="1"/>
    <xf numFmtId="0" fontId="3" fillId="8" borderId="0" xfId="1" applyFont="1" applyFill="1" applyBorder="1"/>
    <xf numFmtId="0" fontId="3" fillId="8" borderId="0" xfId="1" applyFont="1" applyFill="1"/>
    <xf numFmtId="0" fontId="5" fillId="8" borderId="5" xfId="1" applyNumberFormat="1" applyFont="1" applyFill="1" applyBorder="1" applyAlignment="1">
      <alignment horizontal="right"/>
    </xf>
    <xf numFmtId="44" fontId="5" fillId="8" borderId="5" xfId="1" applyNumberFormat="1" applyFont="1" applyFill="1" applyBorder="1"/>
    <xf numFmtId="44" fontId="17" fillId="8" borderId="5" xfId="1" applyNumberFormat="1" applyFont="1" applyFill="1" applyBorder="1" applyAlignment="1">
      <alignment horizontal="center"/>
    </xf>
    <xf numFmtId="44" fontId="17" fillId="8" borderId="5" xfId="2" applyNumberFormat="1" applyFont="1" applyFill="1" applyBorder="1" applyAlignment="1">
      <alignment horizontal="center"/>
    </xf>
    <xf numFmtId="0" fontId="3" fillId="8" borderId="5" xfId="1" applyFont="1" applyFill="1" applyBorder="1"/>
    <xf numFmtId="168" fontId="4" fillId="8" borderId="0" xfId="2" applyNumberFormat="1" applyFont="1" applyFill="1"/>
    <xf numFmtId="179" fontId="4" fillId="8" borderId="0" xfId="1" applyNumberFormat="1" applyFont="1" applyFill="1" applyBorder="1"/>
    <xf numFmtId="0" fontId="4" fillId="8" borderId="0" xfId="1" applyFont="1" applyFill="1" applyBorder="1"/>
    <xf numFmtId="168" fontId="4" fillId="8" borderId="0" xfId="1" applyNumberFormat="1" applyFont="1" applyFill="1"/>
    <xf numFmtId="0" fontId="4" fillId="8" borderId="0" xfId="1" applyFont="1" applyFill="1"/>
    <xf numFmtId="168" fontId="3" fillId="0" borderId="0" xfId="1" applyNumberFormat="1" applyFont="1" applyBorder="1"/>
    <xf numFmtId="2" fontId="5" fillId="8" borderId="0" xfId="1" applyNumberFormat="1" applyFont="1" applyFill="1" applyBorder="1" applyAlignment="1">
      <alignment horizontal="right"/>
    </xf>
    <xf numFmtId="0" fontId="5" fillId="8" borderId="0" xfId="1" applyFont="1" applyFill="1" applyBorder="1"/>
    <xf numFmtId="168" fontId="4" fillId="8" borderId="0" xfId="1" applyNumberFormat="1" applyFont="1" applyFill="1" applyBorder="1"/>
    <xf numFmtId="1" fontId="3" fillId="8" borderId="0" xfId="1" applyNumberFormat="1" applyFont="1" applyFill="1" applyBorder="1"/>
    <xf numFmtId="166" fontId="8" fillId="8" borderId="0" xfId="4" applyNumberFormat="1" applyFont="1" applyFill="1" applyBorder="1"/>
    <xf numFmtId="168" fontId="3" fillId="8" borderId="6" xfId="1" applyNumberFormat="1" applyFont="1" applyFill="1" applyBorder="1"/>
    <xf numFmtId="168" fontId="8" fillId="8" borderId="6" xfId="1" applyNumberFormat="1" applyFont="1" applyFill="1" applyBorder="1"/>
    <xf numFmtId="166" fontId="8" fillId="4" borderId="12" xfId="4" applyNumberFormat="1" applyFont="1" applyFill="1" applyBorder="1"/>
    <xf numFmtId="0" fontId="3" fillId="8" borderId="6" xfId="1" applyFont="1" applyFill="1" applyBorder="1"/>
    <xf numFmtId="179" fontId="4" fillId="8" borderId="5" xfId="1" applyNumberFormat="1" applyFont="1" applyFill="1" applyBorder="1"/>
    <xf numFmtId="0" fontId="4" fillId="8" borderId="5" xfId="1" applyFont="1" applyFill="1" applyBorder="1"/>
    <xf numFmtId="166" fontId="5" fillId="8" borderId="6" xfId="1" applyNumberFormat="1" applyFont="1" applyFill="1" applyBorder="1"/>
    <xf numFmtId="166" fontId="5" fillId="8" borderId="0" xfId="1" applyNumberFormat="1" applyFont="1" applyFill="1"/>
    <xf numFmtId="166" fontId="8" fillId="4" borderId="9" xfId="4" applyNumberFormat="1" applyFont="1" applyFill="1" applyBorder="1"/>
    <xf numFmtId="164" fontId="3" fillId="8" borderId="0" xfId="2" applyNumberFormat="1" applyFont="1" applyFill="1"/>
    <xf numFmtId="168" fontId="3" fillId="8" borderId="0" xfId="1" applyNumberFormat="1" applyFont="1" applyFill="1"/>
    <xf numFmtId="180" fontId="3" fillId="8" borderId="6" xfId="1" applyNumberFormat="1" applyFont="1" applyFill="1" applyBorder="1"/>
    <xf numFmtId="180" fontId="3" fillId="8" borderId="0" xfId="1" applyNumberFormat="1" applyFont="1" applyFill="1" applyBorder="1"/>
    <xf numFmtId="180" fontId="8" fillId="4" borderId="12" xfId="2" applyNumberFormat="1" applyFont="1" applyFill="1" applyBorder="1"/>
    <xf numFmtId="164" fontId="4" fillId="8" borderId="0" xfId="2" applyNumberFormat="1" applyFont="1" applyFill="1"/>
    <xf numFmtId="164" fontId="4" fillId="8" borderId="0" xfId="1" applyNumberFormat="1" applyFont="1" applyFill="1"/>
    <xf numFmtId="164" fontId="4" fillId="8" borderId="0" xfId="2" applyNumberFormat="1" applyFont="1" applyFill="1" applyBorder="1" applyAlignment="1">
      <alignment horizontal="right"/>
    </xf>
    <xf numFmtId="164" fontId="4" fillId="8" borderId="0" xfId="2" applyNumberFormat="1" applyFont="1" applyFill="1" applyBorder="1"/>
    <xf numFmtId="170" fontId="4" fillId="8" borderId="0" xfId="2" applyNumberFormat="1" applyFont="1" applyFill="1" applyBorder="1" applyAlignment="1">
      <alignment horizontal="right"/>
    </xf>
    <xf numFmtId="0" fontId="12" fillId="8" borderId="0" xfId="1" applyFont="1" applyFill="1"/>
    <xf numFmtId="164" fontId="4" fillId="8" borderId="5" xfId="2" applyNumberFormat="1" applyFont="1" applyFill="1" applyBorder="1"/>
    <xf numFmtId="181" fontId="3" fillId="8" borderId="6" xfId="2" applyNumberFormat="1" applyFont="1" applyFill="1" applyBorder="1"/>
    <xf numFmtId="181" fontId="3" fillId="8" borderId="0" xfId="2" applyNumberFormat="1" applyFont="1" applyFill="1" applyBorder="1"/>
    <xf numFmtId="181" fontId="8" fillId="4" borderId="9" xfId="2" applyNumberFormat="1" applyFont="1" applyFill="1" applyBorder="1"/>
    <xf numFmtId="0" fontId="3" fillId="8" borderId="13" xfId="1" applyFont="1" applyFill="1" applyBorder="1"/>
    <xf numFmtId="164" fontId="3" fillId="8" borderId="0" xfId="2" applyNumberFormat="1" applyFont="1" applyFill="1" applyBorder="1"/>
    <xf numFmtId="0" fontId="12" fillId="8" borderId="0" xfId="1" applyFont="1" applyFill="1" applyBorder="1"/>
    <xf numFmtId="0" fontId="12" fillId="8" borderId="5" xfId="1" applyFont="1" applyFill="1" applyBorder="1"/>
    <xf numFmtId="0" fontId="9" fillId="8" borderId="0" xfId="1" applyFont="1" applyFill="1" applyBorder="1"/>
    <xf numFmtId="43" fontId="3" fillId="0" borderId="0" xfId="2" applyNumberFormat="1" applyFont="1" applyBorder="1"/>
    <xf numFmtId="181" fontId="8" fillId="0" borderId="0" xfId="2" applyNumberFormat="1" applyFont="1" applyFill="1" applyBorder="1"/>
    <xf numFmtId="43" fontId="3" fillId="2" borderId="0" xfId="2" applyNumberFormat="1" applyFont="1" applyFill="1" applyBorder="1"/>
    <xf numFmtId="181" fontId="8" fillId="2" borderId="0" xfId="2" applyNumberFormat="1" applyFont="1" applyFill="1" applyBorder="1"/>
    <xf numFmtId="164" fontId="3" fillId="2" borderId="5" xfId="2" applyNumberFormat="1" applyFont="1" applyFill="1" applyBorder="1"/>
    <xf numFmtId="181" fontId="8" fillId="2" borderId="5" xfId="2" applyNumberFormat="1" applyFont="1" applyFill="1" applyBorder="1"/>
    <xf numFmtId="0" fontId="3" fillId="2" borderId="5" xfId="1" applyFont="1" applyFill="1" applyBorder="1"/>
    <xf numFmtId="0" fontId="4" fillId="2" borderId="0" xfId="1" applyFont="1" applyFill="1" applyBorder="1"/>
    <xf numFmtId="164" fontId="5" fillId="2" borderId="6" xfId="2" applyNumberFormat="1" applyFont="1" applyFill="1" applyBorder="1"/>
    <xf numFmtId="164" fontId="3" fillId="2" borderId="6" xfId="2" applyNumberFormat="1" applyFont="1" applyFill="1" applyBorder="1"/>
    <xf numFmtId="0" fontId="3" fillId="2" borderId="6" xfId="1" applyFont="1" applyFill="1" applyBorder="1"/>
    <xf numFmtId="181" fontId="5" fillId="2" borderId="0" xfId="2" applyNumberFormat="1" applyFont="1" applyFill="1"/>
    <xf numFmtId="1" fontId="3" fillId="2" borderId="0" xfId="1" applyNumberFormat="1" applyFont="1" applyFill="1" applyBorder="1"/>
    <xf numFmtId="0" fontId="4" fillId="2" borderId="0" xfId="1" applyFont="1" applyFill="1"/>
    <xf numFmtId="164" fontId="4" fillId="2" borderId="6" xfId="2" applyNumberFormat="1" applyFont="1" applyFill="1" applyBorder="1"/>
    <xf numFmtId="164" fontId="4" fillId="2" borderId="0" xfId="2" applyNumberFormat="1" applyFont="1" applyFill="1"/>
    <xf numFmtId="166" fontId="5" fillId="2" borderId="0" xfId="1" applyNumberFormat="1" applyFont="1" applyFill="1"/>
    <xf numFmtId="164" fontId="4" fillId="2" borderId="0" xfId="2" applyNumberFormat="1" applyFont="1" applyFill="1" applyBorder="1" applyAlignment="1">
      <alignment horizontal="right"/>
    </xf>
    <xf numFmtId="164" fontId="4" fillId="2" borderId="0" xfId="2" applyNumberFormat="1" applyFont="1" applyFill="1" applyBorder="1"/>
    <xf numFmtId="170" fontId="4" fillId="2" borderId="0" xfId="2" applyNumberFormat="1" applyFont="1" applyFill="1" applyBorder="1" applyAlignment="1">
      <alignment horizontal="right"/>
    </xf>
    <xf numFmtId="1" fontId="4" fillId="2" borderId="0" xfId="1" applyNumberFormat="1" applyFont="1" applyFill="1"/>
    <xf numFmtId="164" fontId="4" fillId="2" borderId="5" xfId="2" applyNumberFormat="1" applyFont="1" applyFill="1" applyBorder="1" applyAlignment="1">
      <alignment horizontal="right"/>
    </xf>
    <xf numFmtId="164" fontId="4" fillId="2" borderId="5" xfId="2" applyNumberFormat="1" applyFont="1" applyFill="1" applyBorder="1"/>
    <xf numFmtId="170" fontId="4" fillId="2" borderId="5" xfId="2" applyNumberFormat="1" applyFont="1" applyFill="1" applyBorder="1" applyAlignment="1">
      <alignment horizontal="right"/>
    </xf>
    <xf numFmtId="0" fontId="4" fillId="2" borderId="5" xfId="1" applyFont="1" applyFill="1" applyBorder="1"/>
    <xf numFmtId="0" fontId="8" fillId="2" borderId="0" xfId="1" applyNumberFormat="1" applyFont="1" applyFill="1"/>
    <xf numFmtId="166" fontId="8" fillId="2" borderId="0" xfId="4" applyNumberFormat="1" applyFont="1" applyFill="1" applyBorder="1"/>
    <xf numFmtId="0" fontId="3" fillId="2" borderId="0" xfId="1" applyFont="1" applyFill="1" applyAlignment="1">
      <alignment horizontal="left"/>
    </xf>
    <xf numFmtId="183" fontId="3" fillId="2" borderId="0" xfId="1" applyNumberFormat="1" applyFont="1" applyFill="1"/>
    <xf numFmtId="166" fontId="5" fillId="2" borderId="0" xfId="1" applyNumberFormat="1" applyFont="1" applyFill="1" applyBorder="1"/>
    <xf numFmtId="10" fontId="3" fillId="0" borderId="0" xfId="1" applyNumberFormat="1" applyFont="1"/>
    <xf numFmtId="10" fontId="18" fillId="2" borderId="6" xfId="4" applyNumberFormat="1" applyFont="1" applyFill="1" applyBorder="1" applyAlignment="1">
      <alignment horizontal="right"/>
    </xf>
    <xf numFmtId="166" fontId="5" fillId="2" borderId="0" xfId="4" applyNumberFormat="1" applyFont="1" applyFill="1" applyAlignment="1">
      <alignment horizontal="right"/>
    </xf>
    <xf numFmtId="10" fontId="3" fillId="2" borderId="0" xfId="1" applyNumberFormat="1" applyFont="1" applyFill="1" applyAlignment="1">
      <alignment horizontal="left"/>
    </xf>
    <xf numFmtId="9" fontId="3" fillId="2" borderId="0" xfId="4" applyFont="1" applyFill="1" applyBorder="1" applyAlignment="1">
      <alignment horizontal="right"/>
    </xf>
    <xf numFmtId="9" fontId="3" fillId="2" borderId="0" xfId="4" applyFont="1" applyFill="1" applyBorder="1"/>
    <xf numFmtId="9" fontId="5" fillId="2" borderId="0" xfId="4" applyFont="1" applyFill="1" applyBorder="1" applyAlignment="1">
      <alignment horizontal="right"/>
    </xf>
    <xf numFmtId="43" fontId="5" fillId="2" borderId="0" xfId="2" applyFont="1" applyFill="1" applyBorder="1" applyAlignment="1">
      <alignment horizontal="right"/>
    </xf>
    <xf numFmtId="9" fontId="18" fillId="2" borderId="0" xfId="4" applyFont="1" applyFill="1"/>
    <xf numFmtId="9" fontId="18" fillId="2" borderId="0" xfId="4" applyFont="1" applyFill="1" applyAlignment="1">
      <alignment horizontal="right"/>
    </xf>
    <xf numFmtId="0" fontId="18" fillId="2" borderId="0" xfId="1" applyFont="1" applyFill="1"/>
    <xf numFmtId="166" fontId="5" fillId="2" borderId="5" xfId="4" applyNumberFormat="1" applyFont="1" applyFill="1" applyBorder="1" applyAlignment="1">
      <alignment horizontal="right"/>
    </xf>
    <xf numFmtId="166" fontId="18" fillId="2" borderId="0" xfId="1" applyNumberFormat="1" applyFont="1" applyFill="1"/>
    <xf numFmtId="166" fontId="5" fillId="2" borderId="0" xfId="1" applyNumberFormat="1" applyFont="1" applyFill="1" applyAlignment="1">
      <alignment horizontal="left" indent="1"/>
    </xf>
    <xf numFmtId="164" fontId="4" fillId="2" borderId="6" xfId="2" applyNumberFormat="1" applyFont="1" applyFill="1" applyBorder="1" applyAlignment="1">
      <alignment horizontal="right"/>
    </xf>
    <xf numFmtId="170" fontId="4" fillId="2" borderId="6" xfId="2" applyNumberFormat="1" applyFont="1" applyFill="1" applyBorder="1" applyAlignment="1">
      <alignment horizontal="right"/>
    </xf>
    <xf numFmtId="0" fontId="4" fillId="2" borderId="6" xfId="1" applyFont="1" applyFill="1" applyBorder="1"/>
    <xf numFmtId="180" fontId="3" fillId="2" borderId="0" xfId="2" applyNumberFormat="1" applyFont="1" applyFill="1" applyBorder="1"/>
    <xf numFmtId="180" fontId="8" fillId="4" borderId="19" xfId="2" applyNumberFormat="1" applyFont="1" applyFill="1" applyBorder="1"/>
    <xf numFmtId="43" fontId="3" fillId="2" borderId="0" xfId="2" applyFont="1" applyFill="1"/>
    <xf numFmtId="9" fontId="3" fillId="2" borderId="0" xfId="1" applyNumberFormat="1" applyFont="1" applyFill="1"/>
    <xf numFmtId="168" fontId="3" fillId="2" borderId="0" xfId="3" applyNumberFormat="1" applyFont="1" applyFill="1" applyBorder="1" applyAlignment="1">
      <alignment horizontal="right"/>
    </xf>
    <xf numFmtId="168" fontId="8" fillId="4" borderId="7" xfId="3" applyNumberFormat="1" applyFont="1" applyFill="1" applyBorder="1"/>
    <xf numFmtId="168" fontId="8" fillId="4" borderId="20" xfId="3" applyNumberFormat="1" applyFont="1" applyFill="1" applyBorder="1"/>
    <xf numFmtId="0" fontId="9" fillId="2" borderId="0" xfId="1" applyFont="1" applyFill="1" applyBorder="1"/>
    <xf numFmtId="164" fontId="4" fillId="0" borderId="0" xfId="2" applyNumberFormat="1" applyFont="1" applyFill="1" applyBorder="1" applyAlignment="1">
      <alignment horizontal="right"/>
    </xf>
    <xf numFmtId="164" fontId="4" fillId="0" borderId="0" xfId="2" applyNumberFormat="1" applyFont="1" applyBorder="1"/>
    <xf numFmtId="170" fontId="4" fillId="0" borderId="0" xfId="2" applyNumberFormat="1" applyFont="1" applyFill="1" applyBorder="1" applyAlignment="1">
      <alignment horizontal="right"/>
    </xf>
    <xf numFmtId="182" fontId="4" fillId="0" borderId="0" xfId="1" applyNumberFormat="1" applyFont="1" applyBorder="1"/>
    <xf numFmtId="43" fontId="3" fillId="9" borderId="0" xfId="2" applyNumberFormat="1" applyFont="1" applyFill="1" applyBorder="1"/>
    <xf numFmtId="181" fontId="8" fillId="9" borderId="0" xfId="2" applyNumberFormat="1" applyFont="1" applyFill="1" applyBorder="1"/>
    <xf numFmtId="0" fontId="3" fillId="9" borderId="0" xfId="1" applyFont="1" applyFill="1" applyBorder="1"/>
    <xf numFmtId="164" fontId="3" fillId="9" borderId="0" xfId="2" applyNumberFormat="1" applyFont="1" applyFill="1"/>
    <xf numFmtId="0" fontId="3" fillId="9" borderId="0" xfId="1" applyFont="1" applyFill="1"/>
    <xf numFmtId="164" fontId="3" fillId="9" borderId="5" xfId="2" applyNumberFormat="1" applyFont="1" applyFill="1" applyBorder="1"/>
    <xf numFmtId="181" fontId="8" fillId="9" borderId="5" xfId="2" applyNumberFormat="1" applyFont="1" applyFill="1" applyBorder="1"/>
    <xf numFmtId="0" fontId="3" fillId="9" borderId="5" xfId="1" applyFont="1" applyFill="1" applyBorder="1"/>
    <xf numFmtId="181" fontId="5" fillId="9" borderId="6" xfId="2" applyNumberFormat="1" applyFont="1" applyFill="1" applyBorder="1"/>
    <xf numFmtId="181" fontId="5" fillId="9" borderId="0" xfId="2" applyNumberFormat="1" applyFont="1" applyFill="1" applyBorder="1"/>
    <xf numFmtId="164" fontId="3" fillId="9" borderId="0" xfId="2" applyNumberFormat="1" applyFont="1" applyFill="1" applyBorder="1"/>
    <xf numFmtId="0" fontId="4" fillId="9" borderId="0" xfId="1" applyFont="1" applyFill="1" applyBorder="1"/>
    <xf numFmtId="164" fontId="3" fillId="9" borderId="6" xfId="2" applyNumberFormat="1" applyFont="1" applyFill="1" applyBorder="1"/>
    <xf numFmtId="0" fontId="3" fillId="9" borderId="6" xfId="1" applyFont="1" applyFill="1" applyBorder="1"/>
    <xf numFmtId="164" fontId="4" fillId="9" borderId="0" xfId="2" applyNumberFormat="1" applyFont="1" applyFill="1" applyBorder="1"/>
    <xf numFmtId="0" fontId="4" fillId="9" borderId="0" xfId="1" applyFont="1" applyFill="1"/>
    <xf numFmtId="164" fontId="4" fillId="9" borderId="5" xfId="2" applyNumberFormat="1" applyFont="1" applyFill="1" applyBorder="1"/>
    <xf numFmtId="0" fontId="4" fillId="9" borderId="5" xfId="1" applyFont="1" applyFill="1" applyBorder="1"/>
    <xf numFmtId="164" fontId="3" fillId="9" borderId="0" xfId="2" applyNumberFormat="1" applyFont="1" applyFill="1" applyBorder="1" applyAlignment="1">
      <alignment horizontal="right"/>
    </xf>
    <xf numFmtId="170" fontId="3" fillId="9" borderId="0" xfId="2" applyNumberFormat="1" applyFont="1" applyFill="1" applyBorder="1" applyAlignment="1">
      <alignment horizontal="right"/>
    </xf>
    <xf numFmtId="182" fontId="3" fillId="9" borderId="0" xfId="1" applyNumberFormat="1" applyFont="1" applyFill="1" applyBorder="1"/>
    <xf numFmtId="166" fontId="5" fillId="9" borderId="0" xfId="1" applyNumberFormat="1" applyFont="1" applyFill="1" applyBorder="1"/>
    <xf numFmtId="166" fontId="5" fillId="9" borderId="0" xfId="1" applyNumberFormat="1" applyFont="1" applyFill="1"/>
    <xf numFmtId="0" fontId="3" fillId="9" borderId="0" xfId="1" applyFont="1" applyFill="1" applyBorder="1" applyAlignment="1">
      <alignment horizontal="left"/>
    </xf>
    <xf numFmtId="164" fontId="4" fillId="9" borderId="0" xfId="2" applyNumberFormat="1" applyFont="1" applyFill="1" applyBorder="1" applyAlignment="1">
      <alignment horizontal="right"/>
    </xf>
    <xf numFmtId="170" fontId="4" fillId="9" borderId="0" xfId="2" applyNumberFormat="1" applyFont="1" applyFill="1" applyBorder="1" applyAlignment="1">
      <alignment horizontal="right"/>
    </xf>
    <xf numFmtId="1" fontId="4" fillId="9" borderId="0" xfId="1" applyNumberFormat="1" applyFont="1" applyFill="1"/>
    <xf numFmtId="164" fontId="4" fillId="9" borderId="5" xfId="2" applyNumberFormat="1" applyFont="1" applyFill="1" applyBorder="1" applyAlignment="1">
      <alignment horizontal="right"/>
    </xf>
    <xf numFmtId="170" fontId="4" fillId="9" borderId="5" xfId="2" applyNumberFormat="1" applyFont="1" applyFill="1" applyBorder="1" applyAlignment="1">
      <alignment horizontal="right"/>
    </xf>
    <xf numFmtId="0" fontId="8" fillId="9" borderId="0" xfId="1" applyNumberFormat="1" applyFont="1" applyFill="1"/>
    <xf numFmtId="166" fontId="8" fillId="9" borderId="0" xfId="4" applyNumberFormat="1" applyFont="1" applyFill="1" applyBorder="1"/>
    <xf numFmtId="0" fontId="3" fillId="9" borderId="0" xfId="1" applyFont="1" applyFill="1" applyAlignment="1">
      <alignment horizontal="left"/>
    </xf>
    <xf numFmtId="183" fontId="3" fillId="9" borderId="0" xfId="1" applyNumberFormat="1" applyFont="1" applyFill="1"/>
    <xf numFmtId="164" fontId="4" fillId="9" borderId="0" xfId="2" applyNumberFormat="1" applyFont="1" applyFill="1"/>
    <xf numFmtId="166" fontId="18" fillId="9" borderId="6" xfId="4" applyNumberFormat="1" applyFont="1" applyFill="1" applyBorder="1" applyAlignment="1">
      <alignment horizontal="right"/>
    </xf>
    <xf numFmtId="166" fontId="3" fillId="9" borderId="0" xfId="1" applyNumberFormat="1" applyFont="1" applyFill="1"/>
    <xf numFmtId="166" fontId="5" fillId="9" borderId="0" xfId="4" applyNumberFormat="1" applyFont="1" applyFill="1" applyAlignment="1">
      <alignment horizontal="right"/>
    </xf>
    <xf numFmtId="10" fontId="3" fillId="9" borderId="0" xfId="1" applyNumberFormat="1" applyFont="1" applyFill="1" applyAlignment="1">
      <alignment horizontal="left"/>
    </xf>
    <xf numFmtId="9" fontId="3" fillId="9" borderId="0" xfId="4" applyFont="1" applyFill="1" applyBorder="1" applyAlignment="1">
      <alignment horizontal="right"/>
    </xf>
    <xf numFmtId="9" fontId="3" fillId="9" borderId="0" xfId="4" applyFont="1" applyFill="1" applyBorder="1"/>
    <xf numFmtId="9" fontId="5" fillId="9" borderId="0" xfId="4" applyFont="1" applyFill="1" applyBorder="1" applyAlignment="1">
      <alignment horizontal="right"/>
    </xf>
    <xf numFmtId="43" fontId="5" fillId="9" borderId="0" xfId="2" applyFont="1" applyFill="1" applyBorder="1" applyAlignment="1">
      <alignment horizontal="right"/>
    </xf>
    <xf numFmtId="9" fontId="18" fillId="9" borderId="0" xfId="4" applyFont="1" applyFill="1"/>
    <xf numFmtId="9" fontId="18" fillId="9" borderId="0" xfId="4" applyFont="1" applyFill="1" applyAlignment="1">
      <alignment horizontal="right"/>
    </xf>
    <xf numFmtId="0" fontId="18" fillId="9" borderId="0" xfId="1" applyFont="1" applyFill="1"/>
    <xf numFmtId="166" fontId="5" fillId="9" borderId="0" xfId="4" applyNumberFormat="1" applyFont="1" applyFill="1" applyBorder="1" applyAlignment="1">
      <alignment horizontal="right"/>
    </xf>
    <xf numFmtId="166" fontId="18" fillId="9" borderId="0" xfId="1" applyNumberFormat="1" applyFont="1" applyFill="1"/>
    <xf numFmtId="166" fontId="5" fillId="9" borderId="0" xfId="1" applyNumberFormat="1" applyFont="1" applyFill="1" applyAlignment="1">
      <alignment horizontal="left" indent="1"/>
    </xf>
    <xf numFmtId="180" fontId="3" fillId="9" borderId="6" xfId="2" applyNumberFormat="1" applyFont="1" applyFill="1" applyBorder="1"/>
    <xf numFmtId="0" fontId="3" fillId="9" borderId="6" xfId="1" applyFont="1" applyFill="1" applyBorder="1" applyAlignment="1">
      <alignment horizontal="left"/>
    </xf>
    <xf numFmtId="43" fontId="3" fillId="9" borderId="0" xfId="2" applyFont="1" applyFill="1"/>
    <xf numFmtId="9" fontId="3" fillId="9" borderId="0" xfId="1" applyNumberFormat="1" applyFont="1" applyFill="1"/>
    <xf numFmtId="168" fontId="3" fillId="9" borderId="0" xfId="3" applyNumberFormat="1" applyFont="1" applyFill="1" applyBorder="1" applyAlignment="1">
      <alignment horizontal="right"/>
    </xf>
    <xf numFmtId="168" fontId="3" fillId="9" borderId="0" xfId="3" applyNumberFormat="1" applyFont="1" applyFill="1" applyBorder="1"/>
    <xf numFmtId="0" fontId="9" fillId="9" borderId="0" xfId="1" applyFont="1" applyFill="1" applyBorder="1"/>
    <xf numFmtId="0" fontId="4" fillId="0" borderId="6" xfId="1" applyFont="1" applyBorder="1" applyAlignment="1">
      <alignment horizontal="center"/>
    </xf>
    <xf numFmtId="174" fontId="4" fillId="0" borderId="6" xfId="1" applyNumberFormat="1" applyFont="1" applyBorder="1"/>
    <xf numFmtId="0" fontId="11" fillId="6" borderId="22" xfId="1" applyFont="1" applyFill="1" applyBorder="1"/>
    <xf numFmtId="0" fontId="3" fillId="6" borderId="0" xfId="1" applyFont="1" applyFill="1"/>
    <xf numFmtId="0" fontId="15" fillId="0" borderId="0" xfId="1" applyFont="1"/>
    <xf numFmtId="49" fontId="4" fillId="10" borderId="17" xfId="1" applyNumberFormat="1" applyFont="1" applyFill="1" applyBorder="1" applyAlignment="1">
      <alignment horizontal="left"/>
    </xf>
    <xf numFmtId="49" fontId="4" fillId="0" borderId="15" xfId="1" applyNumberFormat="1" applyFont="1" applyFill="1" applyBorder="1" applyAlignment="1">
      <alignment horizontal="center"/>
    </xf>
    <xf numFmtId="178" fontId="4" fillId="0" borderId="15" xfId="1" applyNumberFormat="1" applyFont="1" applyFill="1" applyBorder="1" applyAlignment="1">
      <alignment horizontal="center"/>
    </xf>
    <xf numFmtId="177" fontId="4" fillId="0" borderId="15" xfId="1" applyNumberFormat="1" applyFont="1" applyFill="1" applyBorder="1" applyAlignment="1">
      <alignment horizontal="center"/>
    </xf>
    <xf numFmtId="49" fontId="4" fillId="0" borderId="0" xfId="1" applyNumberFormat="1" applyFont="1" applyFill="1" applyBorder="1" applyAlignment="1">
      <alignment horizontal="center"/>
    </xf>
    <xf numFmtId="174" fontId="4" fillId="0" borderId="16" xfId="1" applyNumberFormat="1" applyFont="1" applyFill="1" applyBorder="1" applyAlignment="1">
      <alignment horizontal="right"/>
    </xf>
    <xf numFmtId="49" fontId="3" fillId="0" borderId="0" xfId="1" applyNumberFormat="1" applyFont="1" applyFill="1" applyBorder="1" applyAlignment="1">
      <alignment horizontal="left"/>
    </xf>
    <xf numFmtId="175" fontId="3" fillId="0" borderId="0" xfId="2" applyNumberFormat="1" applyFont="1" applyFill="1" applyBorder="1" applyAlignment="1">
      <alignment horizontal="right"/>
    </xf>
    <xf numFmtId="49" fontId="19" fillId="0" borderId="0" xfId="1" applyNumberFormat="1" applyFont="1"/>
    <xf numFmtId="170" fontId="3" fillId="0" borderId="0" xfId="2" applyNumberFormat="1" applyFont="1" applyFill="1" applyAlignment="1">
      <alignment horizontal="right"/>
    </xf>
    <xf numFmtId="170" fontId="3" fillId="0" borderId="0" xfId="2" applyNumberFormat="1" applyFont="1" applyFill="1" applyBorder="1" applyAlignment="1">
      <alignment horizontal="right"/>
    </xf>
    <xf numFmtId="0" fontId="3" fillId="0" borderId="0" xfId="1" applyFont="1" applyFill="1" applyAlignment="1">
      <alignment horizontal="left" indent="1"/>
    </xf>
    <xf numFmtId="0" fontId="3" fillId="0" borderId="0" xfId="1" applyFont="1" applyFill="1"/>
    <xf numFmtId="170" fontId="8" fillId="0" borderId="0" xfId="2" applyNumberFormat="1" applyFont="1" applyFill="1" applyAlignment="1">
      <alignment horizontal="right"/>
    </xf>
    <xf numFmtId="170" fontId="8" fillId="0" borderId="0" xfId="2" applyNumberFormat="1" applyFont="1" applyFill="1" applyBorder="1" applyAlignment="1">
      <alignment horizontal="right"/>
    </xf>
    <xf numFmtId="0" fontId="4" fillId="2" borderId="0" xfId="1" applyFont="1" applyFill="1" applyBorder="1" applyAlignment="1">
      <alignment horizontal="left"/>
    </xf>
    <xf numFmtId="49" fontId="19" fillId="2" borderId="0" xfId="1" applyNumberFormat="1" applyFont="1" applyFill="1" applyBorder="1"/>
    <xf numFmtId="0" fontId="8" fillId="0" borderId="0" xfId="1" applyFont="1" applyFill="1" applyAlignment="1">
      <alignment horizontal="left" indent="1"/>
    </xf>
    <xf numFmtId="169" fontId="8" fillId="4" borderId="19" xfId="2" applyNumberFormat="1" applyFont="1" applyFill="1" applyBorder="1"/>
    <xf numFmtId="49" fontId="19" fillId="0" borderId="0" xfId="1" applyNumberFormat="1" applyFont="1" applyAlignment="1">
      <alignment horizontal="left"/>
    </xf>
    <xf numFmtId="169" fontId="8" fillId="4" borderId="9" xfId="2" applyNumberFormat="1" applyFont="1" applyFill="1" applyBorder="1"/>
    <xf numFmtId="169" fontId="8" fillId="4" borderId="8" xfId="2" applyNumberFormat="1" applyFont="1" applyFill="1" applyBorder="1"/>
    <xf numFmtId="0" fontId="7" fillId="0" borderId="0" xfId="1" applyFont="1"/>
    <xf numFmtId="0" fontId="4" fillId="0" borderId="1" xfId="1" applyNumberFormat="1" applyFont="1" applyFill="1" applyBorder="1" applyAlignment="1">
      <alignment horizontal="left"/>
    </xf>
    <xf numFmtId="49" fontId="4" fillId="0" borderId="1" xfId="1" applyNumberFormat="1" applyFont="1" applyFill="1" applyBorder="1" applyAlignment="1">
      <alignment horizontal="center"/>
    </xf>
    <xf numFmtId="14" fontId="4" fillId="0" borderId="1" xfId="1" applyNumberFormat="1" applyFont="1" applyFill="1" applyBorder="1" applyAlignment="1">
      <alignment horizontal="center"/>
    </xf>
    <xf numFmtId="168" fontId="4" fillId="0" borderId="1" xfId="2" applyNumberFormat="1" applyFont="1" applyFill="1" applyBorder="1" applyAlignment="1">
      <alignment horizontal="right"/>
    </xf>
    <xf numFmtId="168" fontId="11" fillId="0" borderId="0" xfId="1" applyNumberFormat="1" applyFont="1" applyFill="1" applyBorder="1"/>
    <xf numFmtId="44" fontId="4" fillId="0" borderId="0" xfId="3" applyFont="1" applyFill="1" applyBorder="1" applyAlignment="1">
      <alignment horizontal="right"/>
    </xf>
    <xf numFmtId="170" fontId="3" fillId="0" borderId="0" xfId="1" applyNumberFormat="1" applyFont="1" applyFill="1"/>
    <xf numFmtId="178" fontId="4" fillId="0" borderId="15" xfId="1" applyNumberFormat="1" applyFont="1" applyFill="1" applyBorder="1" applyAlignment="1">
      <alignment horizontal="right"/>
    </xf>
    <xf numFmtId="164" fontId="3" fillId="0" borderId="0" xfId="2" applyNumberFormat="1" applyFont="1" applyFill="1" applyBorder="1" applyAlignment="1">
      <alignment horizontal="right"/>
    </xf>
    <xf numFmtId="164" fontId="8" fillId="0" borderId="0" xfId="2" applyNumberFormat="1" applyFont="1" applyFill="1" applyBorder="1" applyAlignment="1">
      <alignment horizontal="right"/>
    </xf>
    <xf numFmtId="164" fontId="3" fillId="0" borderId="0" xfId="2" applyNumberFormat="1" applyFont="1" applyBorder="1"/>
    <xf numFmtId="168" fontId="3" fillId="0" borderId="0" xfId="1" applyNumberFormat="1" applyFont="1" applyFill="1"/>
    <xf numFmtId="43" fontId="3" fillId="0" borderId="0" xfId="2" applyFont="1"/>
    <xf numFmtId="43" fontId="11" fillId="0" borderId="0" xfId="2" applyFont="1" applyFill="1" applyBorder="1"/>
    <xf numFmtId="175" fontId="3" fillId="0" borderId="16" xfId="2" applyNumberFormat="1" applyFont="1" applyFill="1" applyBorder="1" applyAlignment="1">
      <alignment horizontal="right"/>
    </xf>
    <xf numFmtId="168" fontId="3" fillId="0" borderId="0" xfId="2" applyNumberFormat="1" applyFont="1" applyFill="1" applyAlignment="1">
      <alignment horizontal="right"/>
    </xf>
    <xf numFmtId="184" fontId="3" fillId="0" borderId="0" xfId="1" applyNumberFormat="1" applyFont="1"/>
    <xf numFmtId="169" fontId="8" fillId="4" borderId="11" xfId="2" applyNumberFormat="1" applyFont="1" applyFill="1" applyBorder="1"/>
    <xf numFmtId="0" fontId="3" fillId="0" borderId="0" xfId="1" applyFont="1" applyAlignment="1">
      <alignment horizontal="right"/>
    </xf>
    <xf numFmtId="0" fontId="4" fillId="0" borderId="15" xfId="1" applyFont="1" applyBorder="1"/>
    <xf numFmtId="0" fontId="3" fillId="0" borderId="15" xfId="1" applyFont="1" applyBorder="1"/>
    <xf numFmtId="185" fontId="8" fillId="4" borderId="0" xfId="1" applyNumberFormat="1" applyFont="1" applyFill="1" applyBorder="1" applyAlignment="1">
      <alignment horizontal="right"/>
    </xf>
    <xf numFmtId="175" fontId="4" fillId="0" borderId="15" xfId="2" applyNumberFormat="1" applyFont="1" applyFill="1" applyBorder="1" applyAlignment="1">
      <alignment horizontal="right"/>
    </xf>
    <xf numFmtId="14" fontId="4" fillId="0" borderId="15" xfId="1" applyNumberFormat="1" applyFont="1" applyFill="1" applyBorder="1" applyAlignment="1">
      <alignment horizontal="right"/>
    </xf>
    <xf numFmtId="175" fontId="4" fillId="0" borderId="0" xfId="2" applyNumberFormat="1" applyFont="1" applyFill="1" applyBorder="1" applyAlignment="1">
      <alignment horizontal="right"/>
    </xf>
    <xf numFmtId="14" fontId="4" fillId="0" borderId="0" xfId="1" applyNumberFormat="1" applyFont="1" applyFill="1" applyBorder="1" applyAlignment="1">
      <alignment horizontal="right"/>
    </xf>
    <xf numFmtId="49" fontId="7" fillId="4" borderId="17" xfId="1" applyNumberFormat="1" applyFont="1" applyFill="1" applyBorder="1" applyAlignment="1">
      <alignment horizontal="left"/>
    </xf>
    <xf numFmtId="49" fontId="8" fillId="0" borderId="0" xfId="1" applyNumberFormat="1" applyFont="1"/>
    <xf numFmtId="164" fontId="8" fillId="4" borderId="0" xfId="2" applyNumberFormat="1" applyFont="1" applyFill="1"/>
    <xf numFmtId="174" fontId="8" fillId="4" borderId="0" xfId="1" applyNumberFormat="1" applyFont="1" applyFill="1"/>
    <xf numFmtId="174" fontId="8" fillId="0" borderId="0" xfId="1" applyNumberFormat="1" applyFont="1" applyFill="1"/>
    <xf numFmtId="170" fontId="3" fillId="0" borderId="0" xfId="1" applyNumberFormat="1" applyFont="1" applyBorder="1"/>
    <xf numFmtId="174" fontId="8" fillId="0" borderId="0" xfId="1" applyNumberFormat="1" applyFont="1"/>
    <xf numFmtId="0" fontId="19" fillId="0" borderId="0" xfId="1" applyNumberFormat="1" applyFont="1"/>
    <xf numFmtId="164" fontId="3" fillId="0" borderId="0" xfId="1" applyNumberFormat="1" applyFont="1"/>
    <xf numFmtId="0" fontId="8" fillId="0" borderId="0" xfId="1" applyFont="1"/>
    <xf numFmtId="164" fontId="20" fillId="0" borderId="0" xfId="2" applyNumberFormat="1" applyFont="1"/>
    <xf numFmtId="174" fontId="20" fillId="0" borderId="0" xfId="1" applyNumberFormat="1" applyFont="1"/>
    <xf numFmtId="164" fontId="3" fillId="0" borderId="0" xfId="2" applyNumberFormat="1" applyFont="1" applyFill="1" applyAlignment="1">
      <alignment horizontal="right"/>
    </xf>
    <xf numFmtId="170" fontId="3" fillId="2" borderId="5" xfId="1" applyNumberFormat="1" applyFont="1" applyFill="1" applyBorder="1" applyAlignment="1">
      <alignment horizontal="right"/>
    </xf>
    <xf numFmtId="170" fontId="3" fillId="2" borderId="0" xfId="1" applyNumberFormat="1" applyFont="1" applyFill="1" applyBorder="1" applyAlignment="1">
      <alignment horizontal="right"/>
    </xf>
    <xf numFmtId="166" fontId="3" fillId="2" borderId="0" xfId="4" applyNumberFormat="1" applyFont="1" applyFill="1" applyBorder="1"/>
    <xf numFmtId="0" fontId="3" fillId="11" borderId="0" xfId="1" applyFont="1" applyFill="1" applyBorder="1"/>
    <xf numFmtId="164" fontId="3" fillId="11" borderId="0" xfId="2" applyNumberFormat="1" applyFont="1" applyFill="1" applyBorder="1"/>
    <xf numFmtId="168" fontId="3" fillId="11" borderId="0" xfId="1" applyNumberFormat="1" applyFont="1" applyFill="1" applyBorder="1" applyAlignment="1">
      <alignment horizontal="right"/>
    </xf>
    <xf numFmtId="168" fontId="3" fillId="0" borderId="0" xfId="1" applyNumberFormat="1" applyFont="1" applyFill="1" applyBorder="1"/>
    <xf numFmtId="175" fontId="3" fillId="0" borderId="0" xfId="2" applyNumberFormat="1" applyFont="1" applyFill="1" applyBorder="1" applyAlignment="1">
      <alignment horizontal="center"/>
    </xf>
    <xf numFmtId="14" fontId="3" fillId="0" borderId="0" xfId="1" applyNumberFormat="1" applyFont="1" applyFill="1" applyBorder="1" applyAlignment="1">
      <alignment horizontal="center"/>
    </xf>
    <xf numFmtId="0" fontId="8" fillId="0" borderId="0" xfId="1" applyFont="1" applyFill="1"/>
    <xf numFmtId="170" fontId="3" fillId="2" borderId="5" xfId="1" applyNumberFormat="1" applyFont="1" applyFill="1" applyBorder="1"/>
    <xf numFmtId="170" fontId="3" fillId="11" borderId="0" xfId="1" applyNumberFormat="1" applyFont="1" applyFill="1" applyBorder="1"/>
    <xf numFmtId="170" fontId="3" fillId="11" borderId="6" xfId="1" applyNumberFormat="1" applyFont="1" applyFill="1" applyBorder="1"/>
    <xf numFmtId="0" fontId="1" fillId="0" borderId="0" xfId="5"/>
    <xf numFmtId="174" fontId="21" fillId="12" borderId="23" xfId="5" applyNumberFormat="1" applyFont="1" applyFill="1" applyBorder="1" applyAlignment="1">
      <alignment horizontal="center" wrapText="1"/>
    </xf>
    <xf numFmtId="174" fontId="21" fillId="12" borderId="16" xfId="5" applyNumberFormat="1" applyFont="1" applyFill="1" applyBorder="1" applyAlignment="1">
      <alignment horizontal="center" wrapText="1"/>
    </xf>
    <xf numFmtId="174" fontId="21" fillId="12" borderId="16" xfId="5" applyNumberFormat="1" applyFont="1" applyFill="1" applyBorder="1" applyAlignment="1">
      <alignment horizontal="center" vertical="center"/>
    </xf>
    <xf numFmtId="174" fontId="21" fillId="12" borderId="24" xfId="5" applyNumberFormat="1" applyFont="1" applyFill="1" applyBorder="1" applyAlignment="1">
      <alignment horizontal="center" wrapText="1"/>
    </xf>
    <xf numFmtId="174" fontId="22" fillId="0" borderId="25" xfId="5" applyNumberFormat="1" applyFont="1" applyBorder="1" applyAlignment="1">
      <alignment horizontal="left" vertical="center" wrapText="1"/>
    </xf>
    <xf numFmtId="174" fontId="21" fillId="0" borderId="0" xfId="5" applyNumberFormat="1" applyFont="1" applyFill="1" applyBorder="1" applyAlignment="1">
      <alignment horizontal="center" wrapText="1"/>
    </xf>
    <xf numFmtId="174" fontId="21" fillId="0" borderId="0" xfId="5" applyNumberFormat="1" applyFont="1" applyFill="1" applyBorder="1" applyAlignment="1">
      <alignment horizontal="center" vertical="center"/>
    </xf>
    <xf numFmtId="174" fontId="21" fillId="0" borderId="26" xfId="5" applyNumberFormat="1" applyFont="1" applyFill="1" applyBorder="1" applyAlignment="1">
      <alignment horizontal="center" wrapText="1"/>
    </xf>
    <xf numFmtId="0" fontId="1" fillId="0" borderId="0" xfId="5" applyFill="1"/>
    <xf numFmtId="0" fontId="23" fillId="0" borderId="27" xfId="5" applyNumberFormat="1" applyFont="1" applyBorder="1" applyAlignment="1">
      <alignment horizontal="left" vertical="center" wrapText="1"/>
    </xf>
    <xf numFmtId="42" fontId="24" fillId="0" borderId="28" xfId="5" applyNumberFormat="1" applyFont="1" applyBorder="1" applyAlignment="1">
      <alignment vertical="center" wrapText="1"/>
    </xf>
    <xf numFmtId="42" fontId="23" fillId="0" borderId="28" xfId="5" applyNumberFormat="1" applyFont="1" applyBorder="1" applyAlignment="1">
      <alignment vertical="center" wrapText="1"/>
    </xf>
    <xf numFmtId="42" fontId="23" fillId="0" borderId="29" xfId="5" applyNumberFormat="1" applyFont="1" applyBorder="1" applyAlignment="1">
      <alignment vertical="center" wrapText="1"/>
    </xf>
    <xf numFmtId="0" fontId="23" fillId="0" borderId="30" xfId="5" applyNumberFormat="1" applyFont="1" applyBorder="1" applyAlignment="1">
      <alignment horizontal="left" vertical="center" wrapText="1"/>
    </xf>
    <xf numFmtId="42" fontId="23" fillId="0" borderId="31" xfId="5" applyNumberFormat="1" applyFont="1" applyBorder="1" applyAlignment="1">
      <alignment vertical="center" wrapText="1"/>
    </xf>
    <xf numFmtId="0" fontId="24" fillId="0" borderId="32" xfId="5" applyNumberFormat="1" applyFont="1" applyBorder="1" applyAlignment="1">
      <alignment horizontal="left" vertical="center" wrapText="1" indent="1"/>
    </xf>
    <xf numFmtId="42" fontId="24" fillId="0" borderId="18" xfId="5" applyNumberFormat="1" applyFont="1" applyBorder="1" applyAlignment="1">
      <alignment vertical="center" wrapText="1"/>
    </xf>
    <xf numFmtId="42" fontId="24" fillId="0" borderId="33" xfId="5" applyNumberFormat="1" applyFont="1" applyBorder="1" applyAlignment="1">
      <alignment vertical="center" wrapText="1"/>
    </xf>
    <xf numFmtId="0" fontId="25" fillId="0" borderId="0" xfId="5" applyFont="1" applyFill="1" applyBorder="1" applyAlignment="1">
      <alignment horizontal="center" wrapText="1"/>
    </xf>
    <xf numFmtId="0" fontId="25" fillId="0" borderId="0" xfId="5" applyFont="1" applyFill="1" applyBorder="1" applyAlignment="1">
      <alignment horizontal="center" vertical="center" wrapText="1"/>
    </xf>
    <xf numFmtId="0" fontId="25" fillId="0" borderId="26" xfId="5" applyFont="1" applyFill="1" applyBorder="1" applyAlignment="1">
      <alignment horizontal="center" vertical="center" wrapText="1"/>
    </xf>
    <xf numFmtId="42" fontId="23" fillId="0" borderId="28" xfId="5" applyNumberFormat="1" applyFont="1" applyBorder="1" applyAlignment="1">
      <alignment horizontal="center" vertical="center" wrapText="1"/>
    </xf>
    <xf numFmtId="42" fontId="23" fillId="0" borderId="18" xfId="5" applyNumberFormat="1" applyFont="1" applyBorder="1" applyAlignment="1">
      <alignment vertical="center" wrapText="1"/>
    </xf>
    <xf numFmtId="0" fontId="24" fillId="0" borderId="25" xfId="5" applyNumberFormat="1" applyFont="1" applyBorder="1" applyAlignment="1">
      <alignment horizontal="left" vertical="center" wrapText="1" indent="1"/>
    </xf>
    <xf numFmtId="42" fontId="24" fillId="0" borderId="0" xfId="5" applyNumberFormat="1" applyFont="1" applyBorder="1" applyAlignment="1">
      <alignment vertical="center" wrapText="1"/>
    </xf>
    <xf numFmtId="42" fontId="23" fillId="0" borderId="0" xfId="5" applyNumberFormat="1" applyFont="1" applyBorder="1" applyAlignment="1">
      <alignment vertical="center" wrapText="1"/>
    </xf>
    <xf numFmtId="42" fontId="24" fillId="0" borderId="26" xfId="5" applyNumberFormat="1" applyFont="1" applyBorder="1" applyAlignment="1">
      <alignment vertical="center" wrapText="1"/>
    </xf>
    <xf numFmtId="0" fontId="24" fillId="0" borderId="34" xfId="5" applyNumberFormat="1" applyFont="1" applyBorder="1" applyAlignment="1">
      <alignment horizontal="left" vertical="center" wrapText="1" indent="1"/>
    </xf>
    <xf numFmtId="42" fontId="24" fillId="0" borderId="14" xfId="5" applyNumberFormat="1" applyFont="1" applyBorder="1" applyAlignment="1">
      <alignment vertical="center" wrapText="1"/>
    </xf>
    <xf numFmtId="42" fontId="24" fillId="0" borderId="35" xfId="5" applyNumberFormat="1" applyFont="1" applyBorder="1" applyAlignment="1">
      <alignment vertical="center" wrapText="1"/>
    </xf>
    <xf numFmtId="0" fontId="26" fillId="0" borderId="0" xfId="5" applyFont="1"/>
    <xf numFmtId="0" fontId="27" fillId="0" borderId="0" xfId="5" applyFont="1"/>
    <xf numFmtId="0" fontId="28" fillId="0" borderId="0" xfId="5" applyFont="1"/>
    <xf numFmtId="0" fontId="14" fillId="0" borderId="0" xfId="5" applyFont="1"/>
    <xf numFmtId="0" fontId="29" fillId="0" borderId="0" xfId="5" applyFont="1" applyBorder="1"/>
    <xf numFmtId="0" fontId="14" fillId="0" borderId="0" xfId="5" applyFont="1" applyBorder="1"/>
    <xf numFmtId="42" fontId="14" fillId="0" borderId="0" xfId="5" applyNumberFormat="1" applyFont="1" applyBorder="1"/>
    <xf numFmtId="0" fontId="29" fillId="0" borderId="34" xfId="5" applyFont="1" applyBorder="1"/>
    <xf numFmtId="175" fontId="7" fillId="0" borderId="36" xfId="2" applyNumberFormat="1" applyFont="1" applyBorder="1" applyAlignment="1">
      <alignment horizontal="center"/>
    </xf>
    <xf numFmtId="174" fontId="29" fillId="12" borderId="37" xfId="5" applyNumberFormat="1" applyFont="1" applyFill="1" applyBorder="1" applyAlignment="1">
      <alignment horizontal="center"/>
    </xf>
    <xf numFmtId="174" fontId="29" fillId="12" borderId="34" xfId="5" applyNumberFormat="1" applyFont="1" applyFill="1" applyBorder="1" applyAlignment="1">
      <alignment horizontal="center"/>
    </xf>
    <xf numFmtId="174" fontId="29" fillId="12" borderId="14" xfId="5" applyNumberFormat="1" applyFont="1" applyFill="1" applyBorder="1" applyAlignment="1">
      <alignment horizontal="center"/>
    </xf>
    <xf numFmtId="174" fontId="29" fillId="12" borderId="35" xfId="5" applyNumberFormat="1" applyFont="1" applyFill="1" applyBorder="1" applyAlignment="1">
      <alignment horizontal="center"/>
    </xf>
    <xf numFmtId="174" fontId="30" fillId="0" borderId="32" xfId="5" applyNumberFormat="1" applyFont="1" applyBorder="1" applyAlignment="1">
      <alignment horizontal="center" vertical="center" wrapText="1"/>
    </xf>
    <xf numFmtId="42" fontId="31" fillId="0" borderId="38" xfId="5" applyNumberFormat="1" applyFont="1" applyBorder="1" applyAlignment="1">
      <alignment horizontal="center" vertical="center" wrapText="1"/>
    </xf>
    <xf numFmtId="42" fontId="31" fillId="0" borderId="6" xfId="5" applyNumberFormat="1" applyFont="1" applyBorder="1" applyAlignment="1">
      <alignment horizontal="center" vertical="center" wrapText="1"/>
    </xf>
    <xf numFmtId="42" fontId="31" fillId="0" borderId="39" xfId="5" applyNumberFormat="1" applyFont="1" applyBorder="1" applyAlignment="1">
      <alignment horizontal="center" vertical="center" wrapText="1"/>
    </xf>
    <xf numFmtId="174" fontId="31" fillId="0" borderId="40" xfId="5" applyNumberFormat="1" applyFont="1" applyBorder="1" applyAlignment="1">
      <alignment horizontal="center" vertical="center" wrapText="1"/>
    </xf>
    <xf numFmtId="42" fontId="8" fillId="0" borderId="41" xfId="5" applyNumberFormat="1" applyFont="1" applyBorder="1" applyAlignment="1">
      <alignment horizontal="center" vertical="center" wrapText="1"/>
    </xf>
    <xf numFmtId="42" fontId="31" fillId="0" borderId="0" xfId="5" applyNumberFormat="1" applyFont="1" applyBorder="1" applyAlignment="1">
      <alignment horizontal="center" vertical="center" wrapText="1"/>
    </xf>
    <xf numFmtId="42" fontId="31" fillId="0" borderId="26" xfId="5" applyNumberFormat="1" applyFont="1" applyBorder="1" applyAlignment="1">
      <alignment horizontal="center" vertical="center" wrapText="1"/>
    </xf>
    <xf numFmtId="42" fontId="31" fillId="0" borderId="25" xfId="5" applyNumberFormat="1" applyFont="1" applyBorder="1" applyAlignment="1">
      <alignment horizontal="center" vertical="center" wrapText="1"/>
    </xf>
    <xf numFmtId="174" fontId="31" fillId="0" borderId="42" xfId="5" applyNumberFormat="1" applyFont="1" applyBorder="1" applyAlignment="1">
      <alignment horizontal="center" vertical="center" wrapText="1"/>
    </xf>
    <xf numFmtId="42" fontId="32" fillId="13" borderId="25" xfId="5" applyNumberFormat="1" applyFont="1" applyFill="1" applyBorder="1" applyAlignment="1">
      <alignment horizontal="center" vertical="center" wrapText="1"/>
    </xf>
    <xf numFmtId="42" fontId="8" fillId="0" borderId="28" xfId="5" applyNumberFormat="1" applyFont="1" applyBorder="1" applyAlignment="1">
      <alignment horizontal="center" vertical="center" wrapText="1"/>
    </xf>
    <xf numFmtId="42" fontId="31" fillId="0" borderId="43" xfId="5" applyNumberFormat="1" applyFont="1" applyBorder="1" applyAlignment="1">
      <alignment horizontal="center" vertical="center" wrapText="1"/>
    </xf>
    <xf numFmtId="42" fontId="31" fillId="0" borderId="44" xfId="5" applyNumberFormat="1" applyFont="1" applyBorder="1" applyAlignment="1">
      <alignment horizontal="center" vertical="center" wrapText="1"/>
    </xf>
    <xf numFmtId="42" fontId="31" fillId="0" borderId="28" xfId="5" applyNumberFormat="1" applyFont="1" applyBorder="1" applyAlignment="1">
      <alignment horizontal="center" vertical="center" wrapText="1"/>
    </xf>
    <xf numFmtId="42" fontId="31" fillId="0" borderId="27" xfId="5" applyNumberFormat="1" applyFont="1" applyBorder="1" applyAlignment="1">
      <alignment horizontal="center" vertical="center" wrapText="1"/>
    </xf>
    <xf numFmtId="42" fontId="31" fillId="0" borderId="29" xfId="5" applyNumberFormat="1" applyFont="1" applyBorder="1" applyAlignment="1">
      <alignment horizontal="center" vertical="center" wrapText="1"/>
    </xf>
    <xf numFmtId="174" fontId="31" fillId="0" borderId="45" xfId="5" applyNumberFormat="1" applyFont="1" applyBorder="1" applyAlignment="1">
      <alignment horizontal="center" vertical="center" wrapText="1"/>
    </xf>
    <xf numFmtId="42" fontId="32" fillId="13" borderId="0" xfId="5" applyNumberFormat="1" applyFont="1" applyFill="1" applyBorder="1" applyAlignment="1">
      <alignment horizontal="center" vertical="center" wrapText="1"/>
    </xf>
    <xf numFmtId="42" fontId="8" fillId="0" borderId="43" xfId="5" applyNumberFormat="1" applyFont="1" applyBorder="1" applyAlignment="1">
      <alignment horizontal="center" vertical="center" wrapText="1"/>
    </xf>
    <xf numFmtId="42" fontId="32" fillId="13" borderId="46" xfId="5" applyNumberFormat="1" applyFont="1" applyFill="1" applyBorder="1" applyAlignment="1">
      <alignment horizontal="center" vertical="center" wrapText="1"/>
    </xf>
    <xf numFmtId="42" fontId="3" fillId="0" borderId="28" xfId="5" applyNumberFormat="1" applyFont="1" applyBorder="1" applyAlignment="1">
      <alignment horizontal="center" vertical="center" wrapText="1"/>
    </xf>
    <xf numFmtId="42" fontId="3" fillId="0" borderId="27" xfId="5" applyNumberFormat="1" applyFont="1" applyBorder="1" applyAlignment="1">
      <alignment horizontal="center" vertical="center" wrapText="1"/>
    </xf>
    <xf numFmtId="42" fontId="3" fillId="0" borderId="29" xfId="5" applyNumberFormat="1" applyFont="1" applyBorder="1" applyAlignment="1">
      <alignment horizontal="center" vertical="center" wrapText="1"/>
    </xf>
    <xf numFmtId="42" fontId="32" fillId="13" borderId="26" xfId="5" applyNumberFormat="1" applyFont="1" applyFill="1" applyBorder="1" applyAlignment="1">
      <alignment horizontal="center" vertical="center" wrapText="1"/>
    </xf>
    <xf numFmtId="42" fontId="32" fillId="13" borderId="47" xfId="5" applyNumberFormat="1" applyFont="1" applyFill="1" applyBorder="1" applyAlignment="1">
      <alignment horizontal="center" vertical="center" wrapText="1"/>
    </xf>
    <xf numFmtId="42" fontId="8" fillId="0" borderId="48" xfId="5" applyNumberFormat="1" applyFont="1" applyBorder="1" applyAlignment="1">
      <alignment horizontal="center" vertical="center" wrapText="1"/>
    </xf>
    <xf numFmtId="42" fontId="32" fillId="13" borderId="31" xfId="5" applyNumberFormat="1" applyFont="1" applyFill="1" applyBorder="1" applyAlignment="1">
      <alignment horizontal="center" vertical="center" wrapText="1"/>
    </xf>
    <xf numFmtId="42" fontId="8" fillId="0" borderId="27" xfId="5" applyNumberFormat="1" applyFont="1" applyBorder="1" applyAlignment="1">
      <alignment horizontal="center" vertical="center" wrapText="1"/>
    </xf>
    <xf numFmtId="42" fontId="32" fillId="13" borderId="49" xfId="5" applyNumberFormat="1" applyFont="1" applyFill="1" applyBorder="1" applyAlignment="1">
      <alignment horizontal="center" vertical="center" wrapText="1"/>
    </xf>
    <xf numFmtId="42" fontId="32" fillId="13" borderId="38" xfId="5" applyNumberFormat="1" applyFont="1" applyFill="1" applyBorder="1" applyAlignment="1">
      <alignment horizontal="center" vertical="center" wrapText="1"/>
    </xf>
    <xf numFmtId="42" fontId="32" fillId="13" borderId="6" xfId="5" applyNumberFormat="1" applyFont="1" applyFill="1" applyBorder="1" applyAlignment="1">
      <alignment horizontal="center" vertical="center" wrapText="1"/>
    </xf>
    <xf numFmtId="42" fontId="32" fillId="13" borderId="39" xfId="5" applyNumberFormat="1" applyFont="1" applyFill="1" applyBorder="1" applyAlignment="1">
      <alignment horizontal="center" vertical="center" wrapText="1"/>
    </xf>
    <xf numFmtId="42" fontId="32" fillId="13" borderId="50" xfId="5" applyNumberFormat="1" applyFont="1" applyFill="1" applyBorder="1" applyAlignment="1">
      <alignment horizontal="center" vertical="center" wrapText="1"/>
    </xf>
    <xf numFmtId="42" fontId="8" fillId="0" borderId="51" xfId="5" applyNumberFormat="1" applyFont="1" applyBorder="1" applyAlignment="1">
      <alignment horizontal="center" vertical="center" wrapText="1"/>
    </xf>
    <xf numFmtId="0" fontId="30" fillId="0" borderId="40" xfId="5" applyFont="1" applyBorder="1" applyAlignment="1">
      <alignment horizontal="center" vertical="center" wrapText="1"/>
    </xf>
    <xf numFmtId="42" fontId="4" fillId="0" borderId="40" xfId="5" applyNumberFormat="1" applyFont="1" applyFill="1" applyBorder="1" applyAlignment="1">
      <alignment horizontal="center" vertical="center" wrapText="1" readingOrder="1"/>
    </xf>
    <xf numFmtId="42" fontId="4" fillId="0" borderId="52" xfId="5" applyNumberFormat="1" applyFont="1" applyFill="1" applyBorder="1" applyAlignment="1">
      <alignment horizontal="center" vertical="center" wrapText="1" readingOrder="1"/>
    </xf>
    <xf numFmtId="42" fontId="4" fillId="0" borderId="53" xfId="5" applyNumberFormat="1" applyFont="1" applyFill="1" applyBorder="1" applyAlignment="1">
      <alignment horizontal="center" vertical="center" wrapText="1" readingOrder="1"/>
    </xf>
    <xf numFmtId="0" fontId="30" fillId="0" borderId="54" xfId="5" applyFont="1" applyFill="1" applyBorder="1" applyAlignment="1">
      <alignment horizontal="center" vertical="center" wrapText="1"/>
    </xf>
    <xf numFmtId="42" fontId="4" fillId="0" borderId="54" xfId="5" applyNumberFormat="1" applyFont="1" applyFill="1" applyBorder="1" applyAlignment="1">
      <alignment horizontal="center" vertical="center" wrapText="1" readingOrder="1"/>
    </xf>
    <xf numFmtId="42" fontId="4" fillId="0" borderId="55" xfId="5" applyNumberFormat="1" applyFont="1" applyFill="1" applyBorder="1" applyAlignment="1">
      <alignment horizontal="center" vertical="center" wrapText="1" readingOrder="1"/>
    </xf>
    <xf numFmtId="42" fontId="4" fillId="0" borderId="56" xfId="5" applyNumberFormat="1" applyFont="1" applyFill="1" applyBorder="1" applyAlignment="1">
      <alignment horizontal="center" vertical="center" wrapText="1" readingOrder="1"/>
    </xf>
    <xf numFmtId="0" fontId="30" fillId="0" borderId="0" xfId="5" applyFont="1" applyFill="1" applyBorder="1" applyAlignment="1">
      <alignment horizontal="center" vertical="center" wrapText="1"/>
    </xf>
    <xf numFmtId="42" fontId="4" fillId="0" borderId="0" xfId="5" applyNumberFormat="1" applyFont="1" applyFill="1" applyBorder="1" applyAlignment="1">
      <alignment horizontal="center" vertical="center" wrapText="1" readingOrder="1"/>
    </xf>
    <xf numFmtId="174" fontId="29" fillId="12" borderId="17" xfId="5" applyNumberFormat="1" applyFont="1" applyFill="1" applyBorder="1" applyAlignment="1">
      <alignment horizontal="center"/>
    </xf>
    <xf numFmtId="186" fontId="29" fillId="12" borderId="17" xfId="5" applyNumberFormat="1" applyFont="1" applyFill="1" applyBorder="1" applyAlignment="1">
      <alignment horizontal="center"/>
    </xf>
    <xf numFmtId="174" fontId="30" fillId="0" borderId="57" xfId="5" applyNumberFormat="1" applyFont="1" applyBorder="1" applyAlignment="1">
      <alignment horizontal="center" vertical="center" wrapText="1"/>
    </xf>
    <xf numFmtId="42" fontId="31" fillId="0" borderId="58" xfId="5" applyNumberFormat="1" applyFont="1" applyBorder="1" applyAlignment="1">
      <alignment horizontal="center" vertical="center" wrapText="1"/>
    </xf>
    <xf numFmtId="42" fontId="31" fillId="0" borderId="59" xfId="5" applyNumberFormat="1" applyFont="1" applyBorder="1" applyAlignment="1">
      <alignment horizontal="center" vertical="center" wrapText="1"/>
    </xf>
    <xf numFmtId="42" fontId="31" fillId="0" borderId="57" xfId="6" applyNumberFormat="1" applyFont="1" applyBorder="1" applyAlignment="1">
      <alignment horizontal="center" vertical="center" wrapText="1"/>
    </xf>
    <xf numFmtId="0" fontId="14" fillId="0" borderId="0" xfId="5" applyFont="1" applyFill="1"/>
    <xf numFmtId="174" fontId="31" fillId="0" borderId="60" xfId="5" applyNumberFormat="1" applyFont="1" applyBorder="1" applyAlignment="1">
      <alignment horizontal="center" vertical="center" wrapText="1"/>
    </xf>
    <xf numFmtId="42" fontId="8" fillId="0" borderId="61" xfId="5" applyNumberFormat="1" applyFont="1" applyBorder="1" applyAlignment="1">
      <alignment horizontal="center" vertical="center" wrapText="1"/>
    </xf>
    <xf numFmtId="42" fontId="31" fillId="0" borderId="61" xfId="5" applyNumberFormat="1" applyFont="1" applyBorder="1" applyAlignment="1">
      <alignment horizontal="center" vertical="center" wrapText="1"/>
    </xf>
    <xf numFmtId="42" fontId="31" fillId="0" borderId="62" xfId="5" applyNumberFormat="1" applyFont="1" applyBorder="1" applyAlignment="1">
      <alignment horizontal="center" vertical="center" wrapText="1"/>
    </xf>
    <xf numFmtId="42" fontId="31" fillId="0" borderId="63" xfId="5" applyNumberFormat="1" applyFont="1" applyBorder="1" applyAlignment="1">
      <alignment horizontal="center" vertical="center" wrapText="1"/>
    </xf>
    <xf numFmtId="42" fontId="31" fillId="0" borderId="64" xfId="6" applyNumberFormat="1" applyFont="1" applyBorder="1" applyAlignment="1">
      <alignment horizontal="center" vertical="center" wrapText="1"/>
    </xf>
    <xf numFmtId="174" fontId="31" fillId="0" borderId="65" xfId="5" applyNumberFormat="1" applyFont="1" applyBorder="1" applyAlignment="1">
      <alignment horizontal="center" vertical="center" wrapText="1"/>
    </xf>
    <xf numFmtId="174" fontId="31" fillId="0" borderId="66" xfId="5" applyNumberFormat="1" applyFont="1" applyBorder="1" applyAlignment="1">
      <alignment horizontal="center" vertical="center" wrapText="1"/>
    </xf>
    <xf numFmtId="42" fontId="3" fillId="0" borderId="43" xfId="5" applyNumberFormat="1" applyFont="1" applyBorder="1" applyAlignment="1">
      <alignment horizontal="center" vertical="center" wrapText="1"/>
    </xf>
    <xf numFmtId="42" fontId="3" fillId="0" borderId="44" xfId="5" applyNumberFormat="1" applyFont="1" applyBorder="1" applyAlignment="1">
      <alignment horizontal="center" vertical="center" wrapText="1"/>
    </xf>
    <xf numFmtId="42" fontId="3" fillId="0" borderId="67" xfId="6" applyNumberFormat="1" applyFont="1" applyBorder="1" applyAlignment="1">
      <alignment horizontal="center" vertical="center" wrapText="1"/>
    </xf>
    <xf numFmtId="42" fontId="8" fillId="0" borderId="68" xfId="5" applyNumberFormat="1" applyFont="1" applyBorder="1" applyAlignment="1">
      <alignment horizontal="center" vertical="center" wrapText="1"/>
    </xf>
    <xf numFmtId="42" fontId="32" fillId="13" borderId="69" xfId="5" applyNumberFormat="1" applyFont="1" applyFill="1" applyBorder="1" applyAlignment="1">
      <alignment horizontal="center" vertical="center" wrapText="1"/>
    </xf>
    <xf numFmtId="42" fontId="8" fillId="0" borderId="44" xfId="5" applyNumberFormat="1" applyFont="1" applyBorder="1" applyAlignment="1">
      <alignment horizontal="center" vertical="center" wrapText="1"/>
    </xf>
    <xf numFmtId="42" fontId="8" fillId="0" borderId="70" xfId="5" applyNumberFormat="1" applyFont="1" applyBorder="1" applyAlignment="1">
      <alignment horizontal="center" vertical="center" wrapText="1"/>
    </xf>
    <xf numFmtId="42" fontId="8" fillId="0" borderId="71" xfId="5" applyNumberFormat="1" applyFont="1" applyBorder="1" applyAlignment="1">
      <alignment horizontal="center" vertical="center" wrapText="1"/>
    </xf>
    <xf numFmtId="42" fontId="3" fillId="0" borderId="72" xfId="6" applyNumberFormat="1" applyFont="1" applyBorder="1" applyAlignment="1">
      <alignment horizontal="center" vertical="center" wrapText="1"/>
    </xf>
    <xf numFmtId="0" fontId="30" fillId="0" borderId="60" xfId="5" applyFont="1" applyBorder="1" applyAlignment="1">
      <alignment horizontal="center" vertical="center" wrapText="1"/>
    </xf>
    <xf numFmtId="0" fontId="30" fillId="0" borderId="65" xfId="5" applyFont="1" applyFill="1" applyBorder="1" applyAlignment="1">
      <alignment horizontal="center" vertical="center" wrapText="1"/>
    </xf>
    <xf numFmtId="42" fontId="4" fillId="0" borderId="73" xfId="5" applyNumberFormat="1" applyFont="1" applyFill="1" applyBorder="1" applyAlignment="1">
      <alignment horizontal="center" vertical="center" wrapText="1" readingOrder="1"/>
    </xf>
    <xf numFmtId="42" fontId="4" fillId="0" borderId="74" xfId="5" applyNumberFormat="1" applyFont="1" applyFill="1" applyBorder="1" applyAlignment="1">
      <alignment horizontal="center" vertical="center" wrapText="1" readingOrder="1"/>
    </xf>
    <xf numFmtId="0" fontId="14" fillId="0" borderId="0" xfId="5" applyFont="1" applyFill="1" applyBorder="1"/>
    <xf numFmtId="0" fontId="31" fillId="0" borderId="66" xfId="5" applyFont="1" applyBorder="1" applyAlignment="1">
      <alignment horizontal="center" vertical="center" wrapText="1"/>
    </xf>
    <xf numFmtId="42" fontId="3" fillId="0" borderId="75" xfId="5" applyNumberFormat="1" applyFont="1" applyFill="1" applyBorder="1" applyAlignment="1">
      <alignment horizontal="center" vertical="center" wrapText="1" readingOrder="1"/>
    </xf>
    <xf numFmtId="42" fontId="3" fillId="0" borderId="76" xfId="5" applyNumberFormat="1" applyFont="1" applyFill="1" applyBorder="1" applyAlignment="1">
      <alignment horizontal="center" vertical="center" wrapText="1" readingOrder="1"/>
    </xf>
    <xf numFmtId="42" fontId="3" fillId="0" borderId="65" xfId="5" applyNumberFormat="1" applyFont="1" applyFill="1" applyBorder="1" applyAlignment="1">
      <alignment horizontal="center" vertical="center" wrapText="1" readingOrder="1"/>
    </xf>
    <xf numFmtId="42" fontId="14" fillId="0" borderId="0" xfId="5" applyNumberFormat="1" applyFont="1"/>
    <xf numFmtId="0" fontId="31" fillId="0" borderId="65" xfId="5" applyFont="1" applyBorder="1" applyAlignment="1">
      <alignment horizontal="center" vertical="center" wrapText="1"/>
    </xf>
    <xf numFmtId="42" fontId="3" fillId="0" borderId="73" xfId="5" applyNumberFormat="1" applyFont="1" applyFill="1" applyBorder="1" applyAlignment="1">
      <alignment horizontal="center" vertical="center" wrapText="1" readingOrder="1"/>
    </xf>
    <xf numFmtId="42" fontId="3" fillId="0" borderId="74" xfId="5" applyNumberFormat="1" applyFont="1" applyFill="1" applyBorder="1" applyAlignment="1">
      <alignment horizontal="center" vertical="center" wrapText="1" readingOrder="1"/>
    </xf>
    <xf numFmtId="0" fontId="30" fillId="0" borderId="77" xfId="5" applyFont="1" applyBorder="1" applyAlignment="1">
      <alignment horizontal="center" vertical="center" wrapText="1"/>
    </xf>
    <xf numFmtId="166" fontId="30" fillId="0" borderId="15" xfId="7" applyNumberFormat="1" applyFont="1" applyBorder="1" applyAlignment="1">
      <alignment horizontal="center" vertical="center" wrapText="1"/>
    </xf>
    <xf numFmtId="166" fontId="30" fillId="0" borderId="78" xfId="7" applyNumberFormat="1" applyFont="1" applyBorder="1" applyAlignment="1">
      <alignment horizontal="center" vertical="center" wrapText="1"/>
    </xf>
    <xf numFmtId="0" fontId="30" fillId="0" borderId="0" xfId="5" applyFont="1" applyBorder="1" applyAlignment="1">
      <alignment horizontal="center" vertical="center" wrapText="1"/>
    </xf>
    <xf numFmtId="166" fontId="30" fillId="0" borderId="0" xfId="7" applyNumberFormat="1" applyFont="1" applyBorder="1" applyAlignment="1">
      <alignment horizontal="center" vertical="center" wrapText="1"/>
    </xf>
    <xf numFmtId="186" fontId="29" fillId="12" borderId="79" xfId="5" applyNumberFormat="1" applyFont="1" applyFill="1" applyBorder="1" applyAlignment="1">
      <alignment horizontal="center"/>
    </xf>
    <xf numFmtId="42" fontId="31" fillId="0" borderId="18" xfId="5" applyNumberFormat="1" applyFont="1" applyBorder="1" applyAlignment="1">
      <alignment horizontal="center" vertical="center" wrapText="1"/>
    </xf>
    <xf numFmtId="42" fontId="31" fillId="0" borderId="80" xfId="5" applyNumberFormat="1" applyFont="1" applyBorder="1" applyAlignment="1">
      <alignment horizontal="center" vertical="center" wrapText="1"/>
    </xf>
    <xf numFmtId="42" fontId="31" fillId="0" borderId="81" xfId="5" applyNumberFormat="1" applyFont="1" applyBorder="1" applyAlignment="1">
      <alignment horizontal="center" vertical="center" wrapText="1"/>
    </xf>
    <xf numFmtId="42" fontId="31" fillId="0" borderId="82" xfId="6" applyNumberFormat="1" applyFont="1" applyBorder="1" applyAlignment="1">
      <alignment horizontal="center" vertical="center" wrapText="1"/>
    </xf>
    <xf numFmtId="0" fontId="29" fillId="0" borderId="0" xfId="5" applyFont="1"/>
    <xf numFmtId="0" fontId="33" fillId="0" borderId="0" xfId="5" applyFont="1"/>
    <xf numFmtId="42" fontId="31" fillId="0" borderId="32" xfId="5" applyNumberFormat="1" applyFont="1" applyBorder="1" applyAlignment="1">
      <alignment horizontal="center" vertical="center" wrapText="1"/>
    </xf>
    <xf numFmtId="42" fontId="31" fillId="0" borderId="33" xfId="5" applyNumberFormat="1" applyFont="1" applyBorder="1" applyAlignment="1">
      <alignment horizontal="center" vertical="center" wrapText="1"/>
    </xf>
    <xf numFmtId="42" fontId="31" fillId="0" borderId="83" xfId="5" applyNumberFormat="1" applyFont="1" applyBorder="1" applyAlignment="1">
      <alignment horizontal="center" vertical="center" wrapText="1"/>
    </xf>
    <xf numFmtId="42" fontId="31" fillId="0" borderId="41" xfId="5" applyNumberFormat="1" applyFont="1" applyBorder="1" applyAlignment="1">
      <alignment horizontal="center" vertical="center" wrapText="1"/>
    </xf>
    <xf numFmtId="42" fontId="8" fillId="0" borderId="29" xfId="5" applyNumberFormat="1" applyFont="1" applyBorder="1" applyAlignment="1">
      <alignment horizontal="center" vertical="center" wrapText="1"/>
    </xf>
    <xf numFmtId="42" fontId="4" fillId="0" borderId="60" xfId="5" applyNumberFormat="1" applyFont="1" applyFill="1" applyBorder="1" applyAlignment="1">
      <alignment horizontal="center" vertical="center" wrapText="1" readingOrder="1"/>
    </xf>
    <xf numFmtId="0" fontId="30" fillId="0" borderId="42" xfId="5" applyFont="1" applyFill="1" applyBorder="1" applyAlignment="1">
      <alignment horizontal="center" vertical="center" wrapText="1"/>
    </xf>
    <xf numFmtId="42" fontId="4" fillId="0" borderId="42" xfId="5" applyNumberFormat="1" applyFont="1" applyFill="1" applyBorder="1" applyAlignment="1">
      <alignment horizontal="center" vertical="center" wrapText="1" readingOrder="1"/>
    </xf>
    <xf numFmtId="42" fontId="4" fillId="0" borderId="65" xfId="5" applyNumberFormat="1" applyFont="1" applyFill="1" applyBorder="1" applyAlignment="1">
      <alignment horizontal="center" vertical="center" wrapText="1" readingOrder="1"/>
    </xf>
    <xf numFmtId="0" fontId="31" fillId="0" borderId="45" xfId="5" applyFont="1" applyBorder="1" applyAlignment="1">
      <alignment horizontal="center" vertical="center" wrapText="1"/>
    </xf>
    <xf numFmtId="42" fontId="3" fillId="0" borderId="45" xfId="5" applyNumberFormat="1" applyFont="1" applyFill="1" applyBorder="1" applyAlignment="1">
      <alignment horizontal="center" vertical="center" wrapText="1" readingOrder="1"/>
    </xf>
    <xf numFmtId="0" fontId="31" fillId="0" borderId="42" xfId="5" applyFont="1" applyBorder="1" applyAlignment="1">
      <alignment horizontal="center" vertical="center" wrapText="1"/>
    </xf>
    <xf numFmtId="42" fontId="3" fillId="0" borderId="42" xfId="5" applyNumberFormat="1" applyFont="1" applyFill="1" applyBorder="1" applyAlignment="1">
      <alignment horizontal="center" vertical="center" wrapText="1" readingOrder="1"/>
    </xf>
    <xf numFmtId="0" fontId="30" fillId="0" borderId="84" xfId="5" applyFont="1" applyBorder="1" applyAlignment="1">
      <alignment horizontal="center" vertical="center" wrapText="1"/>
    </xf>
    <xf numFmtId="166" fontId="30" fillId="0" borderId="84" xfId="7" applyNumberFormat="1" applyFont="1" applyBorder="1" applyAlignment="1">
      <alignment horizontal="center" vertical="center" wrapText="1"/>
    </xf>
    <xf numFmtId="166" fontId="30" fillId="0" borderId="77" xfId="7" applyNumberFormat="1" applyFont="1" applyBorder="1" applyAlignment="1">
      <alignment horizontal="center" vertical="center" wrapText="1"/>
    </xf>
    <xf numFmtId="174" fontId="29" fillId="12" borderId="79" xfId="5" applyNumberFormat="1" applyFont="1" applyFill="1" applyBorder="1" applyAlignment="1">
      <alignment horizontal="center"/>
    </xf>
    <xf numFmtId="174" fontId="30" fillId="0" borderId="82" xfId="5" applyNumberFormat="1" applyFont="1" applyBorder="1" applyAlignment="1">
      <alignment horizontal="center" vertical="center" wrapText="1"/>
    </xf>
    <xf numFmtId="1" fontId="31" fillId="0" borderId="18" xfId="5" applyNumberFormat="1" applyFont="1" applyBorder="1" applyAlignment="1">
      <alignment horizontal="center" wrapText="1"/>
    </xf>
    <xf numFmtId="1" fontId="31" fillId="0" borderId="18" xfId="5" applyNumberFormat="1" applyFont="1" applyBorder="1" applyAlignment="1">
      <alignment horizontal="center" vertical="center" wrapText="1"/>
    </xf>
    <xf numFmtId="1" fontId="31" fillId="0" borderId="80" xfId="5" applyNumberFormat="1" applyFont="1" applyBorder="1" applyAlignment="1">
      <alignment horizontal="center" vertical="center" wrapText="1"/>
    </xf>
    <xf numFmtId="1" fontId="31" fillId="0" borderId="81" xfId="5" applyNumberFormat="1" applyFont="1" applyBorder="1" applyAlignment="1">
      <alignment horizontal="center" vertical="center" wrapText="1"/>
    </xf>
    <xf numFmtId="1" fontId="31" fillId="0" borderId="33" xfId="5" applyNumberFormat="1" applyFont="1" applyBorder="1" applyAlignment="1">
      <alignment horizontal="center" vertical="center" wrapText="1"/>
    </xf>
    <xf numFmtId="1" fontId="8" fillId="0" borderId="61" xfId="5" applyNumberFormat="1" applyFont="1" applyBorder="1" applyAlignment="1">
      <alignment horizontal="center" vertical="center" wrapText="1"/>
    </xf>
    <xf numFmtId="1" fontId="31" fillId="0" borderId="61" xfId="5" applyNumberFormat="1" applyFont="1" applyBorder="1" applyAlignment="1">
      <alignment horizontal="center" vertical="center" wrapText="1"/>
    </xf>
    <xf numFmtId="1" fontId="31" fillId="0" borderId="62" xfId="5" applyNumberFormat="1" applyFont="1" applyBorder="1" applyAlignment="1">
      <alignment horizontal="center" vertical="center" wrapText="1"/>
    </xf>
    <xf numFmtId="1" fontId="31" fillId="0" borderId="63" xfId="5" applyNumberFormat="1" applyFont="1" applyBorder="1" applyAlignment="1">
      <alignment horizontal="center" vertical="center" wrapText="1"/>
    </xf>
    <xf numFmtId="1" fontId="31" fillId="0" borderId="83" xfId="5" applyNumberFormat="1" applyFont="1" applyBorder="1" applyAlignment="1">
      <alignment horizontal="center" vertical="center" wrapText="1"/>
    </xf>
    <xf numFmtId="1" fontId="31" fillId="13" borderId="0" xfId="5" applyNumberFormat="1" applyFont="1" applyFill="1" applyBorder="1" applyAlignment="1">
      <alignment horizontal="center" vertical="center" wrapText="1"/>
    </xf>
    <xf numFmtId="1" fontId="8" fillId="0" borderId="28" xfId="5" applyNumberFormat="1" applyFont="1" applyBorder="1" applyAlignment="1">
      <alignment horizontal="center" vertical="center" wrapText="1"/>
    </xf>
    <xf numFmtId="1" fontId="31" fillId="0" borderId="43" xfId="5" applyNumberFormat="1" applyFont="1" applyBorder="1" applyAlignment="1">
      <alignment horizontal="center" vertical="center" wrapText="1"/>
    </xf>
    <xf numFmtId="1" fontId="31" fillId="0" borderId="44" xfId="5" applyNumberFormat="1" applyFont="1" applyBorder="1" applyAlignment="1">
      <alignment horizontal="center" vertical="center" wrapText="1"/>
    </xf>
    <xf numFmtId="1" fontId="31" fillId="0" borderId="28" xfId="5" applyNumberFormat="1" applyFont="1" applyBorder="1" applyAlignment="1">
      <alignment horizontal="center" vertical="center" wrapText="1"/>
    </xf>
    <xf numFmtId="1" fontId="31" fillId="0" borderId="29" xfId="5" applyNumberFormat="1" applyFont="1" applyBorder="1" applyAlignment="1">
      <alignment horizontal="center" vertical="center" wrapText="1"/>
    </xf>
    <xf numFmtId="1" fontId="3" fillId="13" borderId="0" xfId="5" applyNumberFormat="1" applyFont="1" applyFill="1" applyBorder="1" applyAlignment="1">
      <alignment horizontal="center" vertical="center" wrapText="1"/>
    </xf>
    <xf numFmtId="1" fontId="3" fillId="13" borderId="47" xfId="5" applyNumberFormat="1" applyFont="1" applyFill="1" applyBorder="1" applyAlignment="1">
      <alignment horizontal="center" vertical="center" wrapText="1"/>
    </xf>
    <xf numFmtId="1" fontId="8" fillId="0" borderId="68" xfId="5" applyNumberFormat="1" applyFont="1" applyBorder="1" applyAlignment="1">
      <alignment horizontal="center" vertical="center" wrapText="1"/>
    </xf>
    <xf numFmtId="1" fontId="3" fillId="0" borderId="44" xfId="5" applyNumberFormat="1" applyFont="1" applyBorder="1" applyAlignment="1">
      <alignment horizontal="center" vertical="center" wrapText="1"/>
    </xf>
    <xf numFmtId="1" fontId="3" fillId="0" borderId="28" xfId="5" applyNumberFormat="1" applyFont="1" applyBorder="1" applyAlignment="1">
      <alignment horizontal="center" vertical="center" wrapText="1"/>
    </xf>
    <xf numFmtId="1" fontId="3" fillId="0" borderId="43" xfId="5" applyNumberFormat="1" applyFont="1" applyBorder="1" applyAlignment="1">
      <alignment horizontal="center" vertical="center" wrapText="1"/>
    </xf>
    <xf numFmtId="1" fontId="3" fillId="0" borderId="29" xfId="5" applyNumberFormat="1" applyFont="1" applyBorder="1" applyAlignment="1">
      <alignment horizontal="center" vertical="center" wrapText="1"/>
    </xf>
    <xf numFmtId="1" fontId="3" fillId="13" borderId="46" xfId="5" applyNumberFormat="1" applyFont="1" applyFill="1" applyBorder="1" applyAlignment="1">
      <alignment horizontal="center" vertical="center" wrapText="1"/>
    </xf>
    <xf numFmtId="1" fontId="3" fillId="13" borderId="26" xfId="5" applyNumberFormat="1" applyFont="1" applyFill="1" applyBorder="1" applyAlignment="1">
      <alignment horizontal="center" vertical="center" wrapText="1"/>
    </xf>
    <xf numFmtId="1" fontId="8" fillId="0" borderId="48" xfId="5" applyNumberFormat="1" applyFont="1" applyBorder="1" applyAlignment="1">
      <alignment horizontal="center" vertical="center" wrapText="1"/>
    </xf>
    <xf numFmtId="1" fontId="3" fillId="13" borderId="69" xfId="5" applyNumberFormat="1" applyFont="1" applyFill="1" applyBorder="1" applyAlignment="1">
      <alignment horizontal="center" vertical="center" wrapText="1"/>
    </xf>
    <xf numFmtId="1" fontId="8" fillId="0" borderId="44" xfId="5" applyNumberFormat="1" applyFont="1" applyBorder="1" applyAlignment="1">
      <alignment horizontal="center" vertical="center" wrapText="1"/>
    </xf>
    <xf numFmtId="1" fontId="8" fillId="0" borderId="70" xfId="5" applyNumberFormat="1" applyFont="1" applyBorder="1" applyAlignment="1">
      <alignment horizontal="center" vertical="center" wrapText="1"/>
    </xf>
    <xf numFmtId="1" fontId="3" fillId="13" borderId="6" xfId="5" applyNumberFormat="1" applyFont="1" applyFill="1" applyBorder="1" applyAlignment="1">
      <alignment horizontal="center" vertical="center" wrapText="1"/>
    </xf>
    <xf numFmtId="1" fontId="3" fillId="13" borderId="39" xfId="5" applyNumberFormat="1" applyFont="1" applyFill="1" applyBorder="1" applyAlignment="1">
      <alignment horizontal="center" vertical="center" wrapText="1"/>
    </xf>
    <xf numFmtId="1" fontId="3" fillId="13" borderId="50" xfId="5" applyNumberFormat="1" applyFont="1" applyFill="1" applyBorder="1" applyAlignment="1">
      <alignment horizontal="center" vertical="center" wrapText="1"/>
    </xf>
    <xf numFmtId="1" fontId="8" fillId="0" borderId="51" xfId="5" applyNumberFormat="1" applyFont="1" applyBorder="1" applyAlignment="1">
      <alignment horizontal="center" vertical="center" wrapText="1"/>
    </xf>
    <xf numFmtId="1" fontId="4" fillId="0" borderId="52" xfId="5" applyNumberFormat="1" applyFont="1" applyFill="1" applyBorder="1" applyAlignment="1">
      <alignment horizontal="center" vertical="center" wrapText="1"/>
    </xf>
    <xf numFmtId="1" fontId="4" fillId="0" borderId="53" xfId="5" applyNumberFormat="1" applyFont="1" applyFill="1" applyBorder="1" applyAlignment="1">
      <alignment horizontal="center" vertical="center" wrapText="1"/>
    </xf>
    <xf numFmtId="0" fontId="30" fillId="0" borderId="85" xfId="5" applyFont="1" applyFill="1" applyBorder="1" applyAlignment="1">
      <alignment horizontal="center" vertical="center" wrapText="1"/>
    </xf>
    <xf numFmtId="1" fontId="4" fillId="0" borderId="55" xfId="5" applyNumberFormat="1" applyFont="1" applyFill="1" applyBorder="1" applyAlignment="1">
      <alignment horizontal="center" vertical="center" wrapText="1"/>
    </xf>
    <xf numFmtId="1" fontId="4" fillId="0" borderId="56" xfId="5" applyNumberFormat="1" applyFont="1" applyFill="1" applyBorder="1" applyAlignment="1">
      <alignment horizontal="center" vertical="center" wrapText="1"/>
    </xf>
    <xf numFmtId="0" fontId="4" fillId="0" borderId="5" xfId="1" applyFont="1" applyBorder="1" applyAlignment="1">
      <alignment horizontal="left"/>
    </xf>
    <xf numFmtId="0" fontId="4" fillId="0" borderId="5" xfId="1" applyFont="1" applyBorder="1"/>
    <xf numFmtId="0" fontId="3" fillId="0" borderId="5" xfId="1" applyFont="1" applyBorder="1"/>
    <xf numFmtId="0" fontId="3" fillId="0" borderId="0" xfId="1" applyFont="1" applyFill="1" applyBorder="1" applyAlignment="1">
      <alignment horizontal="center"/>
    </xf>
    <xf numFmtId="0" fontId="8" fillId="0" borderId="0" xfId="1" applyFont="1" applyFill="1" applyBorder="1" applyAlignment="1">
      <alignment horizontal="center"/>
    </xf>
    <xf numFmtId="165" fontId="7" fillId="4" borderId="86" xfId="2" applyNumberFormat="1" applyFont="1" applyFill="1" applyBorder="1"/>
    <xf numFmtId="174" fontId="7" fillId="4" borderId="87" xfId="1" applyNumberFormat="1" applyFont="1" applyFill="1" applyBorder="1" applyAlignment="1">
      <alignment horizontal="right"/>
    </xf>
    <xf numFmtId="43" fontId="8" fillId="4" borderId="19" xfId="2" applyNumberFormat="1" applyFont="1" applyFill="1" applyBorder="1"/>
    <xf numFmtId="43" fontId="8" fillId="4" borderId="12" xfId="2" applyNumberFormat="1" applyFont="1" applyFill="1" applyBorder="1"/>
    <xf numFmtId="43" fontId="8" fillId="4" borderId="9" xfId="2" applyNumberFormat="1" applyFont="1" applyFill="1" applyBorder="1"/>
    <xf numFmtId="43" fontId="5" fillId="2" borderId="0" xfId="2" applyNumberFormat="1" applyFont="1" applyFill="1" applyBorder="1"/>
    <xf numFmtId="0" fontId="3" fillId="2" borderId="0" xfId="1" applyFont="1" applyFill="1" applyBorder="1" applyAlignment="1">
      <alignment horizontal="left"/>
    </xf>
    <xf numFmtId="182" fontId="3" fillId="2" borderId="6" xfId="1" applyNumberFormat="1" applyFont="1" applyFill="1" applyBorder="1"/>
    <xf numFmtId="170" fontId="3" fillId="2" borderId="6" xfId="2" applyNumberFormat="1" applyFont="1" applyFill="1" applyBorder="1" applyAlignment="1">
      <alignment horizontal="right"/>
    </xf>
    <xf numFmtId="164" fontId="3" fillId="2" borderId="6" xfId="2" applyNumberFormat="1" applyFont="1" applyFill="1" applyBorder="1" applyAlignment="1">
      <alignment horizontal="right"/>
    </xf>
    <xf numFmtId="164" fontId="12" fillId="2" borderId="0" xfId="2" applyNumberFormat="1" applyFont="1" applyFill="1" applyBorder="1"/>
    <xf numFmtId="43" fontId="5" fillId="2" borderId="6" xfId="2" applyNumberFormat="1" applyFont="1" applyFill="1" applyBorder="1"/>
    <xf numFmtId="0" fontId="34" fillId="0" borderId="15" xfId="1" applyFont="1" applyBorder="1" applyAlignment="1" applyProtection="1">
      <alignment horizontal="center" vertical="center"/>
      <protection locked="0"/>
    </xf>
    <xf numFmtId="0" fontId="2" fillId="0" borderId="0" xfId="1"/>
    <xf numFmtId="0" fontId="35" fillId="4" borderId="19" xfId="1" applyFont="1" applyFill="1" applyBorder="1"/>
    <xf numFmtId="43" fontId="5" fillId="2" borderId="0" xfId="2" applyNumberFormat="1" applyFont="1" applyFill="1"/>
    <xf numFmtId="43" fontId="5" fillId="9" borderId="0" xfId="2" applyNumberFormat="1" applyFont="1" applyFill="1" applyBorder="1"/>
    <xf numFmtId="166" fontId="5" fillId="8" borderId="0" xfId="8" applyNumberFormat="1" applyFont="1" applyFill="1" applyBorder="1" applyAlignment="1">
      <alignment horizontal="right"/>
    </xf>
    <xf numFmtId="3" fontId="3" fillId="0" borderId="0" xfId="1" applyNumberFormat="1" applyFont="1"/>
    <xf numFmtId="3" fontId="3" fillId="0" borderId="18" xfId="1" applyNumberFormat="1" applyFont="1" applyBorder="1"/>
    <xf numFmtId="3" fontId="3" fillId="0" borderId="0" xfId="1" applyNumberFormat="1" applyFont="1" applyBorder="1"/>
    <xf numFmtId="0" fontId="34" fillId="5" borderId="15" xfId="1" applyFont="1" applyFill="1" applyBorder="1" applyAlignment="1" applyProtection="1">
      <alignment horizontal="center" vertical="center"/>
      <protection locked="0"/>
    </xf>
    <xf numFmtId="0" fontId="2" fillId="5" borderId="0" xfId="1" applyFill="1"/>
    <xf numFmtId="0" fontId="35" fillId="5" borderId="0" xfId="1" applyFont="1" applyFill="1"/>
    <xf numFmtId="0" fontId="2" fillId="5" borderId="0" xfId="1" applyFont="1" applyFill="1"/>
    <xf numFmtId="0" fontId="36" fillId="5" borderId="0" xfId="1" applyFont="1" applyFill="1"/>
    <xf numFmtId="0" fontId="37" fillId="5" borderId="0" xfId="1" applyFont="1" applyFill="1"/>
    <xf numFmtId="0" fontId="2" fillId="5" borderId="0" xfId="1" applyFill="1" applyBorder="1"/>
    <xf numFmtId="0" fontId="35" fillId="5" borderId="0" xfId="1" applyFont="1" applyFill="1" applyBorder="1"/>
    <xf numFmtId="0" fontId="36" fillId="5" borderId="0" xfId="1" applyFont="1" applyFill="1" applyBorder="1"/>
    <xf numFmtId="0" fontId="2" fillId="5" borderId="0" xfId="1" applyFill="1" applyAlignment="1">
      <alignment horizontal="left" indent="2"/>
    </xf>
    <xf numFmtId="165" fontId="3" fillId="4" borderId="12" xfId="2" applyNumberFormat="1" applyFont="1" applyFill="1" applyBorder="1"/>
    <xf numFmtId="0" fontId="36" fillId="5" borderId="17" xfId="1" applyFont="1" applyFill="1" applyBorder="1" applyAlignment="1">
      <alignment wrapText="1"/>
    </xf>
    <xf numFmtId="0" fontId="38" fillId="5" borderId="0" xfId="1" applyFont="1" applyFill="1" applyBorder="1" applyAlignment="1">
      <alignment horizontal="left" indent="1"/>
    </xf>
    <xf numFmtId="49" fontId="4" fillId="0" borderId="0" xfId="1" applyNumberFormat="1" applyFont="1" applyFill="1" applyBorder="1" applyAlignment="1">
      <alignment horizontal="center"/>
    </xf>
    <xf numFmtId="0" fontId="15" fillId="2" borderId="0" xfId="1" applyFont="1" applyFill="1" applyAlignment="1">
      <alignment horizontal="center"/>
    </xf>
    <xf numFmtId="49" fontId="6" fillId="3" borderId="21" xfId="1" applyNumberFormat="1" applyFont="1" applyFill="1" applyBorder="1" applyAlignment="1"/>
    <xf numFmtId="49" fontId="6" fillId="3" borderId="15" xfId="1" applyNumberFormat="1" applyFont="1" applyFill="1" applyBorder="1" applyAlignment="1"/>
    <xf numFmtId="0" fontId="4" fillId="2" borderId="5" xfId="1" applyFont="1" applyFill="1" applyBorder="1" applyAlignment="1">
      <alignment horizontal="left" vertical="center"/>
    </xf>
    <xf numFmtId="0" fontId="4" fillId="2" borderId="0" xfId="1" applyFont="1" applyFill="1" applyBorder="1" applyAlignment="1">
      <alignment horizontal="left" vertical="center"/>
    </xf>
    <xf numFmtId="0" fontId="2" fillId="0" borderId="0" xfId="1" applyAlignment="1"/>
  </cellXfs>
  <cellStyles count="9">
    <cellStyle name="Comma 2" xfId="2"/>
    <cellStyle name="Currency 2" xfId="3"/>
    <cellStyle name="Currency 3" xfId="6"/>
    <cellStyle name="Normal" xfId="0" builtinId="0"/>
    <cellStyle name="Normal 2" xfId="1"/>
    <cellStyle name="Normal 2 2" xfId="5"/>
    <cellStyle name="Percent" xfId="8" builtinId="5"/>
    <cellStyle name="Percent 2" xfId="4"/>
    <cellStyle name="Percent 3" xfId="7"/>
  </cellStyles>
  <dxfs count="40">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vs Total</a:t>
            </a:r>
            <a:r>
              <a:rPr lang="en-US" baseline="0"/>
              <a:t> Expenses: Monthly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Revenue</c:v>
          </c:tx>
          <c:spPr>
            <a:ln w="28575" cap="rnd">
              <a:solidFill>
                <a:schemeClr val="accent1"/>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Metrics'!$H$8:$AQ$8</c:f>
              <c:numCache>
                <c:formatCode>_("$"* #,##0_);_("$"* \(#,##0\);_("$"* "-"??_);_(@_)</c:formatCode>
                <c:ptCount val="36"/>
                <c:pt idx="0">
                  <c:v>225</c:v>
                </c:pt>
                <c:pt idx="1">
                  <c:v>1344.910714285714</c:v>
                </c:pt>
                <c:pt idx="2">
                  <c:v>3001.9901147959176</c:v>
                </c:pt>
                <c:pt idx="3">
                  <c:v>5184.0879574374385</c:v>
                </c:pt>
                <c:pt idx="4">
                  <c:v>7541.8288250668302</c:v>
                </c:pt>
                <c:pt idx="5">
                  <c:v>10093.739839737938</c:v>
                </c:pt>
                <c:pt idx="6">
                  <c:v>12860.179057648626</c:v>
                </c:pt>
                <c:pt idx="7">
                  <c:v>15863.519055154193</c:v>
                </c:pt>
                <c:pt idx="8">
                  <c:v>19128.348862239989</c:v>
                </c:pt>
                <c:pt idx="9">
                  <c:v>22681.696078451227</c:v>
                </c:pt>
                <c:pt idx="10">
                  <c:v>26553.271189771975</c:v>
                </c:pt>
                <c:pt idx="11">
                  <c:v>30775.736306789033</c:v>
                </c:pt>
                <c:pt idx="12">
                  <c:v>35385.00076650452</c:v>
                </c:pt>
                <c:pt idx="13">
                  <c:v>40420.546284391916</c:v>
                </c:pt>
                <c:pt idx="14">
                  <c:v>45925.784611944844</c:v>
                </c:pt>
                <c:pt idx="15">
                  <c:v>51948.450950487408</c:v>
                </c:pt>
                <c:pt idx="16">
                  <c:v>58541.036697087038</c:v>
                </c:pt>
                <c:pt idx="17">
                  <c:v>65761.265455990142</c:v>
                </c:pt>
                <c:pt idx="18">
                  <c:v>73672.616642337482</c:v>
                </c:pt>
                <c:pt idx="19">
                  <c:v>82344.901437588371</c:v>
                </c:pt>
                <c:pt idx="20">
                  <c:v>91854.896332019867</c:v>
                </c:pt>
                <c:pt idx="21">
                  <c:v>102287.04001320078</c:v>
                </c:pt>
                <c:pt idx="22">
                  <c:v>113734.19993522402</c:v>
                </c:pt>
                <c:pt idx="23">
                  <c:v>126298.51553695754</c:v>
                </c:pt>
                <c:pt idx="24">
                  <c:v>140849.16951869207</c:v>
                </c:pt>
                <c:pt idx="25">
                  <c:v>157681.81248295744</c:v>
                </c:pt>
                <c:pt idx="26">
                  <c:v>177136.49464996651</c:v>
                </c:pt>
                <c:pt idx="27">
                  <c:v>199604.32462345934</c:v>
                </c:pt>
                <c:pt idx="28">
                  <c:v>225535.12699804286</c:v>
                </c:pt>
                <c:pt idx="29">
                  <c:v>255446.24863364696</c:v>
                </c:pt>
                <c:pt idx="30">
                  <c:v>289932.68589657737</c:v>
                </c:pt>
                <c:pt idx="31">
                  <c:v>329678.73101157841</c:v>
                </c:pt>
                <c:pt idx="32">
                  <c:v>375471.36539099651</c:v>
                </c:pt>
                <c:pt idx="33">
                  <c:v>428215.66198705847</c:v>
                </c:pt>
                <c:pt idx="34">
                  <c:v>488952.4980201954</c:v>
                </c:pt>
                <c:pt idx="35">
                  <c:v>558878.92463929497</c:v>
                </c:pt>
              </c:numCache>
            </c:numRef>
          </c:val>
          <c:smooth val="0"/>
          <c:extLst xmlns:c16r2="http://schemas.microsoft.com/office/drawing/2015/06/chart">
            <c:ext xmlns:c16="http://schemas.microsoft.com/office/drawing/2014/chart" uri="{C3380CC4-5D6E-409C-BE32-E72D297353CC}">
              <c16:uniqueId val="{00000000-2F84-412C-AEFB-AABBC2723F93}"/>
            </c:ext>
          </c:extLst>
        </c:ser>
        <c:ser>
          <c:idx val="1"/>
          <c:order val="1"/>
          <c:tx>
            <c:v>Total Expense</c:v>
          </c:tx>
          <c:spPr>
            <a:ln w="28575" cap="rnd">
              <a:solidFill>
                <a:schemeClr val="accent2"/>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Metrics'!$H$89:$AQ$89</c:f>
              <c:numCache>
                <c:formatCode>_("$"* #,##0_);_("$"* \(#,##0\);_("$"* "-"??_);_(@_)</c:formatCode>
                <c:ptCount val="36"/>
                <c:pt idx="0">
                  <c:v>134457.5</c:v>
                </c:pt>
                <c:pt idx="1">
                  <c:v>111387.5</c:v>
                </c:pt>
                <c:pt idx="2">
                  <c:v>133887.375</c:v>
                </c:pt>
                <c:pt idx="3">
                  <c:v>143283.67499999999</c:v>
                </c:pt>
                <c:pt idx="4">
                  <c:v>144699.60500000001</c:v>
                </c:pt>
                <c:pt idx="5">
                  <c:v>140986.628</c:v>
                </c:pt>
                <c:pt idx="6">
                  <c:v>156792.35330000002</c:v>
                </c:pt>
                <c:pt idx="7">
                  <c:v>165244.02612999998</c:v>
                </c:pt>
                <c:pt idx="8">
                  <c:v>162626.05374300003</c:v>
                </c:pt>
                <c:pt idx="9">
                  <c:v>185760.65911730001</c:v>
                </c:pt>
                <c:pt idx="10">
                  <c:v>184222.91252903003</c:v>
                </c:pt>
                <c:pt idx="11">
                  <c:v>180731.391281933</c:v>
                </c:pt>
                <c:pt idx="12">
                  <c:v>252165.94291012629</c:v>
                </c:pt>
                <c:pt idx="13">
                  <c:v>249821.82720113892</c:v>
                </c:pt>
                <c:pt idx="14">
                  <c:v>244047.36867125283</c:v>
                </c:pt>
                <c:pt idx="15">
                  <c:v>259791.83241337811</c:v>
                </c:pt>
                <c:pt idx="16">
                  <c:v>250729.39252971593</c:v>
                </c:pt>
                <c:pt idx="17">
                  <c:v>276555.81865768752</c:v>
                </c:pt>
                <c:pt idx="18">
                  <c:v>283046.39989845629</c:v>
                </c:pt>
                <c:pt idx="19">
                  <c:v>290457.25051330193</c:v>
                </c:pt>
                <c:pt idx="20">
                  <c:v>300696.84181463212</c:v>
                </c:pt>
                <c:pt idx="21">
                  <c:v>299505.13599609537</c:v>
                </c:pt>
                <c:pt idx="22">
                  <c:v>321254.63522070483</c:v>
                </c:pt>
                <c:pt idx="23">
                  <c:v>315850.45936777536</c:v>
                </c:pt>
                <c:pt idx="24">
                  <c:v>339915.27967395331</c:v>
                </c:pt>
                <c:pt idx="25">
                  <c:v>329997.93157240923</c:v>
                </c:pt>
                <c:pt idx="26">
                  <c:v>355434.24259411974</c:v>
                </c:pt>
                <c:pt idx="27">
                  <c:v>394897.96696017188</c:v>
                </c:pt>
                <c:pt idx="28">
                  <c:v>397018.7164663251</c:v>
                </c:pt>
                <c:pt idx="29">
                  <c:v>394396.77590711415</c:v>
                </c:pt>
                <c:pt idx="30">
                  <c:v>403179.49121110555</c:v>
                </c:pt>
                <c:pt idx="31">
                  <c:v>406783.57229623804</c:v>
                </c:pt>
                <c:pt idx="32">
                  <c:v>423972.75081573706</c:v>
                </c:pt>
                <c:pt idx="33">
                  <c:v>440561.61303691741</c:v>
                </c:pt>
                <c:pt idx="34">
                  <c:v>447547.59642615658</c:v>
                </c:pt>
                <c:pt idx="35">
                  <c:v>458689.63271715201</c:v>
                </c:pt>
              </c:numCache>
            </c:numRef>
          </c:val>
          <c:smooth val="0"/>
          <c:extLst xmlns:c16r2="http://schemas.microsoft.com/office/drawing/2015/06/chart">
            <c:ext xmlns:c16="http://schemas.microsoft.com/office/drawing/2014/chart" uri="{C3380CC4-5D6E-409C-BE32-E72D297353CC}">
              <c16:uniqueId val="{00000001-2F84-412C-AEFB-AABBC2723F93}"/>
            </c:ext>
          </c:extLst>
        </c:ser>
        <c:dLbls>
          <c:showLegendKey val="0"/>
          <c:showVal val="0"/>
          <c:showCatName val="0"/>
          <c:showSerName val="0"/>
          <c:showPercent val="0"/>
          <c:showBubbleSize val="0"/>
        </c:dLbls>
        <c:smooth val="0"/>
        <c:axId val="178791040"/>
        <c:axId val="178791600"/>
      </c:lineChart>
      <c:dateAx>
        <c:axId val="178791040"/>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791600"/>
        <c:crosses val="autoZero"/>
        <c:auto val="1"/>
        <c:lblOffset val="100"/>
        <c:baseTimeUnit val="months"/>
      </c:dateAx>
      <c:valAx>
        <c:axId val="17879160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791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a:t>
            </a:r>
            <a:r>
              <a:rPr lang="en-US" baseline="0"/>
              <a:t> vs Expenses: Yearly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Revenue</c:v>
          </c:tx>
          <c:spPr>
            <a:solidFill>
              <a:schemeClr val="accent1"/>
            </a:solidFill>
            <a:ln>
              <a:noFill/>
            </a:ln>
            <a:effectLst/>
          </c:spPr>
          <c:invertIfNegative val="0"/>
          <c:cat>
            <c:numRef>
              <c:f>'Model &amp; Metrics'!$BF$4:$BH$4</c:f>
              <c:numCache>
                <c:formatCode>#</c:formatCode>
                <c:ptCount val="3"/>
                <c:pt idx="0">
                  <c:v>2020</c:v>
                </c:pt>
                <c:pt idx="1">
                  <c:v>2021</c:v>
                </c:pt>
                <c:pt idx="2">
                  <c:v>2022</c:v>
                </c:pt>
              </c:numCache>
            </c:numRef>
          </c:cat>
          <c:val>
            <c:numRef>
              <c:f>'Model &amp; Metrics'!$BF$8:$BH$8</c:f>
              <c:numCache>
                <c:formatCode>_("$"* #,##0_);_("$"* \(#,##0\);_("$"* "-"??_);_(@_)</c:formatCode>
                <c:ptCount val="3"/>
                <c:pt idx="0">
                  <c:v>155254.3080013789</c:v>
                </c:pt>
                <c:pt idx="1">
                  <c:v>888174.254663734</c:v>
                </c:pt>
                <c:pt idx="2">
                  <c:v>3627383.0438524662</c:v>
                </c:pt>
              </c:numCache>
            </c:numRef>
          </c:val>
          <c:extLst xmlns:c16r2="http://schemas.microsoft.com/office/drawing/2015/06/chart">
            <c:ext xmlns:c16="http://schemas.microsoft.com/office/drawing/2014/chart" uri="{C3380CC4-5D6E-409C-BE32-E72D297353CC}">
              <c16:uniqueId val="{00000000-6C52-46AA-A37E-A1D02E502C65}"/>
            </c:ext>
          </c:extLst>
        </c:ser>
        <c:ser>
          <c:idx val="1"/>
          <c:order val="1"/>
          <c:tx>
            <c:strRef>
              <c:f>'Model &amp; Metrics'!$B$89</c:f>
              <c:strCache>
                <c:ptCount val="1"/>
                <c:pt idx="0">
                  <c:v>Total Expense</c:v>
                </c:pt>
              </c:strCache>
            </c:strRef>
          </c:tx>
          <c:spPr>
            <a:solidFill>
              <a:schemeClr val="accent2"/>
            </a:solidFill>
            <a:ln>
              <a:noFill/>
            </a:ln>
            <a:effectLst/>
          </c:spPr>
          <c:invertIfNegative val="0"/>
          <c:cat>
            <c:numRef>
              <c:f>'Model &amp; Metrics'!$BF$4:$BH$4</c:f>
              <c:numCache>
                <c:formatCode>#</c:formatCode>
                <c:ptCount val="3"/>
                <c:pt idx="0">
                  <c:v>2020</c:v>
                </c:pt>
                <c:pt idx="1">
                  <c:v>2021</c:v>
                </c:pt>
                <c:pt idx="2">
                  <c:v>2022</c:v>
                </c:pt>
              </c:numCache>
            </c:numRef>
          </c:cat>
          <c:val>
            <c:numRef>
              <c:f>'Model &amp; Metrics'!$BF$89:$BH$89</c:f>
              <c:numCache>
                <c:formatCode>_("$"* #,##0_);_("$"* \(#,##0\);_("$"* "-"??_);_(@_)</c:formatCode>
                <c:ptCount val="3"/>
                <c:pt idx="0">
                  <c:v>1844079.6791012632</c:v>
                </c:pt>
                <c:pt idx="1">
                  <c:v>3343922.9051942658</c:v>
                </c:pt>
                <c:pt idx="2">
                  <c:v>4792395.5696774004</c:v>
                </c:pt>
              </c:numCache>
            </c:numRef>
          </c:val>
          <c:extLst xmlns:c16r2="http://schemas.microsoft.com/office/drawing/2015/06/chart">
            <c:ext xmlns:c16="http://schemas.microsoft.com/office/drawing/2014/chart" uri="{C3380CC4-5D6E-409C-BE32-E72D297353CC}">
              <c16:uniqueId val="{00000001-6C52-46AA-A37E-A1D02E502C65}"/>
            </c:ext>
          </c:extLst>
        </c:ser>
        <c:dLbls>
          <c:showLegendKey val="0"/>
          <c:showVal val="0"/>
          <c:showCatName val="0"/>
          <c:showSerName val="0"/>
          <c:showPercent val="0"/>
          <c:showBubbleSize val="0"/>
        </c:dLbls>
        <c:gapWidth val="219"/>
        <c:overlap val="-27"/>
        <c:axId val="178794400"/>
        <c:axId val="178794960"/>
      </c:barChart>
      <c:catAx>
        <c:axId val="178794400"/>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794960"/>
        <c:crosses val="autoZero"/>
        <c:auto val="1"/>
        <c:lblAlgn val="ctr"/>
        <c:lblOffset val="100"/>
        <c:noMultiLvlLbl val="0"/>
      </c:catAx>
      <c:valAx>
        <c:axId val="1787949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794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AR</a:t>
            </a:r>
            <a:r>
              <a:rPr lang="en-US" baseline="0"/>
              <a:t> vs AP</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AR</c:v>
          </c:tx>
          <c:spPr>
            <a:ln w="28575" cap="rnd">
              <a:solidFill>
                <a:schemeClr val="accent1"/>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Metrics'!$H$39:$AQ$39</c:f>
              <c:numCache>
                <c:formatCode>#,##0_);\(#,##0\);"-- "</c:formatCode>
                <c:ptCount val="36"/>
                <c:pt idx="0">
                  <c:v>221.91780821917808</c:v>
                </c:pt>
                <c:pt idx="1">
                  <c:v>1326.487279843444</c:v>
                </c:pt>
                <c:pt idx="2">
                  <c:v>2960.8669625384391</c:v>
                </c:pt>
                <c:pt idx="3">
                  <c:v>5113.0730539108981</c:v>
                </c:pt>
                <c:pt idx="4">
                  <c:v>7438.5161014357782</c:v>
                </c:pt>
                <c:pt idx="5">
                  <c:v>9955.4694309744064</c:v>
                </c:pt>
                <c:pt idx="6">
                  <c:v>12684.012221242479</c:v>
                </c:pt>
                <c:pt idx="7">
                  <c:v>15646.210574946601</c:v>
                </c:pt>
                <c:pt idx="8">
                  <c:v>18866.31668604492</c:v>
                </c:pt>
                <c:pt idx="9">
                  <c:v>22370.987912992987</c:v>
                </c:pt>
                <c:pt idx="10">
                  <c:v>26189.527748816196</c:v>
                </c:pt>
                <c:pt idx="11">
                  <c:v>30354.150877928907</c:v>
                </c:pt>
                <c:pt idx="12">
                  <c:v>34900.274728607197</c:v>
                </c:pt>
                <c:pt idx="13">
                  <c:v>39866.840170907089</c:v>
                </c:pt>
                <c:pt idx="14">
                  <c:v>45296.664274794915</c:v>
                </c:pt>
                <c:pt idx="15">
                  <c:v>51236.82833472731</c:v>
                </c:pt>
                <c:pt idx="16">
                  <c:v>57739.104687537896</c:v>
                </c:pt>
                <c:pt idx="17">
                  <c:v>64860.426203168361</c:v>
                </c:pt>
                <c:pt idx="18">
                  <c:v>72663.402715730117</c:v>
                </c:pt>
                <c:pt idx="19">
                  <c:v>81216.88908912825</c:v>
                </c:pt>
                <c:pt idx="20">
                  <c:v>90596.610080896295</c:v>
                </c:pt>
                <c:pt idx="21">
                  <c:v>100885.84768425283</c:v>
                </c:pt>
                <c:pt idx="22">
                  <c:v>112176.19719638533</c:v>
                </c:pt>
                <c:pt idx="23">
                  <c:v>124568.39888576635</c:v>
                </c:pt>
                <c:pt idx="24">
                  <c:v>138919.72884035384</c:v>
                </c:pt>
                <c:pt idx="25">
                  <c:v>155521.78765442377</c:v>
                </c:pt>
                <c:pt idx="26">
                  <c:v>174709.96732599437</c:v>
                </c:pt>
                <c:pt idx="27">
                  <c:v>196870.01880669961</c:v>
                </c:pt>
                <c:pt idx="28">
                  <c:v>222445.60471039842</c:v>
                </c:pt>
                <c:pt idx="29">
                  <c:v>251946.98495373398</c:v>
                </c:pt>
                <c:pt idx="30">
                  <c:v>285961.00526785711</c:v>
                </c:pt>
                <c:pt idx="31">
                  <c:v>325162.58401141979</c:v>
                </c:pt>
                <c:pt idx="32">
                  <c:v>370327.92202947603</c:v>
                </c:pt>
                <c:pt idx="33">
                  <c:v>422349.69401463302</c:v>
                </c:pt>
                <c:pt idx="34">
                  <c:v>482254.51859526121</c:v>
                </c:pt>
                <c:pt idx="35">
                  <c:v>551223.04895930458</c:v>
                </c:pt>
              </c:numCache>
            </c:numRef>
          </c:val>
          <c:smooth val="0"/>
          <c:extLst xmlns:c16r2="http://schemas.microsoft.com/office/drawing/2015/06/chart">
            <c:ext xmlns:c16="http://schemas.microsoft.com/office/drawing/2014/chart" uri="{C3380CC4-5D6E-409C-BE32-E72D297353CC}">
              <c16:uniqueId val="{00000000-7E10-4C81-96A8-AD6A52089731}"/>
            </c:ext>
          </c:extLst>
        </c:ser>
        <c:ser>
          <c:idx val="1"/>
          <c:order val="1"/>
          <c:tx>
            <c:v>AP</c:v>
          </c:tx>
          <c:spPr>
            <a:ln w="28575" cap="rnd">
              <a:solidFill>
                <a:schemeClr val="accent2"/>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Metrics'!$H$45:$AQ$45</c:f>
              <c:numCache>
                <c:formatCode>#,##0_);\(#,##0\);"-- "</c:formatCode>
                <c:ptCount val="36"/>
                <c:pt idx="0">
                  <c:v>443.83561643835617</c:v>
                </c:pt>
                <c:pt idx="1">
                  <c:v>488.21917808219183</c:v>
                </c:pt>
                <c:pt idx="2">
                  <c:v>537.04109589041104</c:v>
                </c:pt>
                <c:pt idx="3">
                  <c:v>590.74520547945212</c:v>
                </c:pt>
                <c:pt idx="4">
                  <c:v>649.81972602739745</c:v>
                </c:pt>
                <c:pt idx="5">
                  <c:v>714.80169863013725</c:v>
                </c:pt>
                <c:pt idx="6">
                  <c:v>786.28186849315114</c:v>
                </c:pt>
                <c:pt idx="7">
                  <c:v>864.91005534246619</c:v>
                </c:pt>
                <c:pt idx="8">
                  <c:v>951.40106087671279</c:v>
                </c:pt>
                <c:pt idx="9">
                  <c:v>1046.541166964384</c:v>
                </c:pt>
                <c:pt idx="10">
                  <c:v>1151.1952836608227</c:v>
                </c:pt>
                <c:pt idx="11">
                  <c:v>1266.314812026905</c:v>
                </c:pt>
                <c:pt idx="12">
                  <c:v>1392.9462932295955</c:v>
                </c:pt>
                <c:pt idx="13">
                  <c:v>1532.2409225525553</c:v>
                </c:pt>
                <c:pt idx="14">
                  <c:v>1685.465014807811</c:v>
                </c:pt>
                <c:pt idx="15">
                  <c:v>1854.0115162885922</c:v>
                </c:pt>
                <c:pt idx="16">
                  <c:v>2039.4126679174515</c:v>
                </c:pt>
                <c:pt idx="17">
                  <c:v>2243.3539347091969</c:v>
                </c:pt>
                <c:pt idx="18">
                  <c:v>2467.6893281801167</c:v>
                </c:pt>
                <c:pt idx="19">
                  <c:v>2714.4582609981285</c:v>
                </c:pt>
                <c:pt idx="20">
                  <c:v>2985.9040870979425</c:v>
                </c:pt>
                <c:pt idx="21">
                  <c:v>3284.4944958077367</c:v>
                </c:pt>
                <c:pt idx="22">
                  <c:v>3612.9439453885102</c:v>
                </c:pt>
                <c:pt idx="23">
                  <c:v>3974.2383399273617</c:v>
                </c:pt>
                <c:pt idx="24">
                  <c:v>4371.6621739200982</c:v>
                </c:pt>
                <c:pt idx="25">
                  <c:v>4808.8283913121086</c:v>
                </c:pt>
                <c:pt idx="26">
                  <c:v>5289.7112304433203</c:v>
                </c:pt>
                <c:pt idx="27">
                  <c:v>5818.6823534876521</c:v>
                </c:pt>
                <c:pt idx="28">
                  <c:v>6400.5505888364178</c:v>
                </c:pt>
                <c:pt idx="29">
                  <c:v>7040.6056477200591</c:v>
                </c:pt>
                <c:pt idx="30">
                  <c:v>7744.6662124920667</c:v>
                </c:pt>
                <c:pt idx="31">
                  <c:v>8519.1328337412742</c:v>
                </c:pt>
                <c:pt idx="32">
                  <c:v>9371.046117115402</c:v>
                </c:pt>
                <c:pt idx="33">
                  <c:v>10308.15072882694</c:v>
                </c:pt>
                <c:pt idx="34">
                  <c:v>11338.965801709637</c:v>
                </c:pt>
                <c:pt idx="35">
                  <c:v>12472.862381880601</c:v>
                </c:pt>
              </c:numCache>
            </c:numRef>
          </c:val>
          <c:smooth val="0"/>
          <c:extLst xmlns:c16r2="http://schemas.microsoft.com/office/drawing/2015/06/chart">
            <c:ext xmlns:c16="http://schemas.microsoft.com/office/drawing/2014/chart" uri="{C3380CC4-5D6E-409C-BE32-E72D297353CC}">
              <c16:uniqueId val="{00000001-7E10-4C81-96A8-AD6A52089731}"/>
            </c:ext>
          </c:extLst>
        </c:ser>
        <c:dLbls>
          <c:showLegendKey val="0"/>
          <c:showVal val="0"/>
          <c:showCatName val="0"/>
          <c:showSerName val="0"/>
          <c:showPercent val="0"/>
          <c:showBubbleSize val="0"/>
        </c:dLbls>
        <c:smooth val="0"/>
        <c:axId val="178798320"/>
        <c:axId val="179748256"/>
      </c:lineChart>
      <c:dateAx>
        <c:axId val="178798320"/>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748256"/>
        <c:crosses val="autoZero"/>
        <c:auto val="1"/>
        <c:lblOffset val="100"/>
        <c:baseTimeUnit val="months"/>
      </c:dateAx>
      <c:valAx>
        <c:axId val="17974825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798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Operating</a:t>
            </a:r>
            <a:r>
              <a:rPr lang="en-US" baseline="0"/>
              <a:t> Expense Breakdown: </a:t>
            </a:r>
            <a:r>
              <a:rPr lang="en-US"/>
              <a:t>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3BD-4A11-B923-D4324ED8CA0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3BD-4A11-B923-D4324ED8CA0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3BD-4A11-B923-D4324ED8CA06}"/>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3BD-4A11-B923-D4324ED8CA06}"/>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33BD-4A11-B923-D4324ED8CA06}"/>
              </c:ext>
            </c:extLst>
          </c:dPt>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'Model &amp; Metrics'!$B$14:$B$17</c:f>
              <c:strCache>
                <c:ptCount val="4"/>
                <c:pt idx="0">
                  <c:v>Sales Expense</c:v>
                </c:pt>
                <c:pt idx="1">
                  <c:v>Marketing Expense</c:v>
                </c:pt>
                <c:pt idx="2">
                  <c:v>R&amp;D Expense</c:v>
                </c:pt>
                <c:pt idx="3">
                  <c:v>G&amp;A Expense</c:v>
                </c:pt>
              </c:strCache>
            </c:strRef>
          </c:cat>
          <c:val>
            <c:numRef>
              <c:f>'Model &amp; Metrics'!$BF$14:$BF$17</c:f>
              <c:numCache>
                <c:formatCode>_(* #,##0_);_(* \(#,##0\);_(* "-"??_);_(@_)</c:formatCode>
                <c:ptCount val="4"/>
                <c:pt idx="0">
                  <c:v>0</c:v>
                </c:pt>
                <c:pt idx="1">
                  <c:v>358300.64397110004</c:v>
                </c:pt>
                <c:pt idx="2">
                  <c:v>679448.75</c:v>
                </c:pt>
                <c:pt idx="3">
                  <c:v>799915</c:v>
                </c:pt>
              </c:numCache>
            </c:numRef>
          </c:val>
          <c:extLst xmlns:c16r2="http://schemas.microsoft.com/office/drawing/2015/06/chart">
            <c:ext xmlns:c16="http://schemas.microsoft.com/office/drawing/2014/chart" uri="{C3380CC4-5D6E-409C-BE32-E72D297353CC}">
              <c16:uniqueId val="{0000000A-33BD-4A11-B923-D4324ED8CA0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366829672755002"/>
          <c:y val="0.19678554469369822"/>
          <c:w val="0.30502993010949725"/>
          <c:h val="0.75797543308913673"/>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Operating Expense Breakdown</a:t>
            </a:r>
            <a:r>
              <a:rPr lang="en-US" baseline="0"/>
              <a:t>: </a:t>
            </a:r>
            <a:r>
              <a:rPr lang="en-US"/>
              <a:t>2021</a:t>
            </a:r>
          </a:p>
        </c:rich>
      </c:tx>
      <c:layout>
        <c:manualLayout>
          <c:xMode val="edge"/>
          <c:yMode val="edge"/>
          <c:x val="0.14523322796801452"/>
          <c:y val="3.77483131222573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98DD-493B-AB46-4459C6ABD035}"/>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98DD-493B-AB46-4459C6ABD035}"/>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98DD-493B-AB46-4459C6ABD035}"/>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98DD-493B-AB46-4459C6ABD035}"/>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98DD-493B-AB46-4459C6ABD035}"/>
              </c:ext>
            </c:extLst>
          </c:dPt>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'Model &amp; Metrics'!$B$14:$B$17</c:f>
              <c:strCache>
                <c:ptCount val="4"/>
                <c:pt idx="0">
                  <c:v>Sales Expense</c:v>
                </c:pt>
                <c:pt idx="1">
                  <c:v>Marketing Expense</c:v>
                </c:pt>
                <c:pt idx="2">
                  <c:v>R&amp;D Expense</c:v>
                </c:pt>
                <c:pt idx="3">
                  <c:v>G&amp;A Expense</c:v>
                </c:pt>
              </c:strCache>
            </c:strRef>
          </c:cat>
          <c:val>
            <c:numRef>
              <c:f>'Model &amp; Metrics'!$BG$14:$BG$17</c:f>
              <c:numCache>
                <c:formatCode>_(* #,##0_);_(* \(#,##0\);_(* "-"??_);_(@_)</c:formatCode>
                <c:ptCount val="4"/>
                <c:pt idx="0">
                  <c:v>306565.625</c:v>
                </c:pt>
                <c:pt idx="1">
                  <c:v>840843.20479700551</c:v>
                </c:pt>
                <c:pt idx="2">
                  <c:v>1088795.2124999999</c:v>
                </c:pt>
                <c:pt idx="3">
                  <c:v>1087584.95</c:v>
                </c:pt>
              </c:numCache>
            </c:numRef>
          </c:val>
          <c:extLst xmlns:c16r2="http://schemas.microsoft.com/office/drawing/2015/06/chart">
            <c:ext xmlns:c16="http://schemas.microsoft.com/office/drawing/2014/chart" uri="{C3380CC4-5D6E-409C-BE32-E72D297353CC}">
              <c16:uniqueId val="{0000000A-98DD-493B-AB46-4459C6ABD03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366829672755002"/>
          <c:y val="0.18251252819588026"/>
          <c:w val="0.30502993010949725"/>
          <c:h val="0.78184720957499365"/>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Cash</a:t>
            </a:r>
            <a:endParaRPr lang="en-US"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Cash ($)</c:v>
          </c:tx>
          <c:spPr>
            <a:ln w="28575" cap="rnd">
              <a:solidFill>
                <a:schemeClr val="accent1"/>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Metrics'!$H$38:$AQ$38</c:f>
              <c:numCache>
                <c:formatCode>#,##0_);\(#,##0\);"-- "</c:formatCode>
                <c:ptCount val="36"/>
                <c:pt idx="0">
                  <c:v>865989.41780821921</c:v>
                </c:pt>
                <c:pt idx="1">
                  <c:v>744886.64261252445</c:v>
                </c:pt>
                <c:pt idx="2">
                  <c:v>612415.69996243354</c:v>
                </c:pt>
                <c:pt idx="3">
                  <c:v>472217.61093808757</c:v>
                </c:pt>
                <c:pt idx="4">
                  <c:v>332793.46623617748</c:v>
                </c:pt>
                <c:pt idx="5">
                  <c:v>199448.60671897954</c:v>
                </c:pt>
                <c:pt idx="6">
                  <c:v>52859.369856223086</c:v>
                </c:pt>
                <c:pt idx="7">
                  <c:v>-99404.707385477523</c:v>
                </c:pt>
                <c:pt idx="8">
                  <c:v>-246036.02737180161</c:v>
                </c:pt>
                <c:pt idx="9">
                  <c:v>-412524.52153151075</c:v>
                </c:pt>
                <c:pt idx="10">
                  <c:v>-573908.0485898956</c:v>
                </c:pt>
                <c:pt idx="11">
                  <c:v>-727913.20716578618</c:v>
                </c:pt>
                <c:pt idx="12">
                  <c:v>-949113.64167888358</c:v>
                </c:pt>
                <c:pt idx="13">
                  <c:v>2836657.8065913925</c:v>
                </c:pt>
                <c:pt idx="14">
                  <c:v>2633259.6225204519</c:v>
                </c:pt>
                <c:pt idx="15">
                  <c:v>2419644.6234991094</c:v>
                </c:pt>
                <c:pt idx="16">
                  <c:v>2221139.392465299</c:v>
                </c:pt>
                <c:pt idx="17">
                  <c:v>2003427.4590147629</c:v>
                </c:pt>
                <c:pt idx="18">
                  <c:v>1786475.0346395532</c:v>
                </c:pt>
                <c:pt idx="19">
                  <c:v>1570055.9681232595</c:v>
                </c:pt>
                <c:pt idx="20">
                  <c:v>1352105.7474749789</c:v>
                </c:pt>
                <c:pt idx="21">
                  <c:v>1144897.0042974376</c:v>
                </c:pt>
                <c:pt idx="22">
                  <c:v>926414.66894940508</c:v>
                </c:pt>
                <c:pt idx="23">
                  <c:v>724831.81782374508</c:v>
                </c:pt>
                <c:pt idx="24">
                  <c:v>511811.80154788913</c:v>
                </c:pt>
                <c:pt idx="25">
                  <c:v>323330.7898617594</c:v>
                </c:pt>
                <c:pt idx="26">
                  <c:v>126325.7450851668</c:v>
                </c:pt>
                <c:pt idx="27">
                  <c:v>-90598.977609206631</c:v>
                </c:pt>
                <c:pt idx="28">
                  <c:v>-287076.28474583896</c:v>
                </c:pt>
                <c:pt idx="29">
                  <c:v>-454888.13720375806</c:v>
                </c:pt>
                <c:pt idx="30">
                  <c:v>-601444.90226763743</c:v>
                </c:pt>
                <c:pt idx="31">
                  <c:v>-716976.85567461059</c:v>
                </c:pt>
                <c:pt idx="32">
                  <c:v>-809791.66583403328</c:v>
                </c:pt>
                <c:pt idx="33">
                  <c:v>-873222.28425733768</c:v>
                </c:pt>
                <c:pt idx="34">
                  <c:v>-890691.39217104437</c:v>
                </c:pt>
                <c:pt idx="35">
                  <c:v>-858336.73403277376</c:v>
                </c:pt>
              </c:numCache>
            </c:numRef>
          </c:val>
          <c:smooth val="0"/>
          <c:extLst xmlns:c16r2="http://schemas.microsoft.com/office/drawing/2015/06/chart">
            <c:ext xmlns:c16="http://schemas.microsoft.com/office/drawing/2014/chart" uri="{C3380CC4-5D6E-409C-BE32-E72D297353CC}">
              <c16:uniqueId val="{00000000-CCEE-4B47-8385-85E67A33ABF9}"/>
            </c:ext>
          </c:extLst>
        </c:ser>
        <c:dLbls>
          <c:showLegendKey val="0"/>
          <c:showVal val="0"/>
          <c:showCatName val="0"/>
          <c:showSerName val="0"/>
          <c:showPercent val="0"/>
          <c:showBubbleSize val="0"/>
        </c:dLbls>
        <c:smooth val="0"/>
        <c:axId val="179753856"/>
        <c:axId val="179754416"/>
      </c:lineChart>
      <c:dateAx>
        <c:axId val="179753856"/>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754416"/>
        <c:crosses val="autoZero"/>
        <c:auto val="1"/>
        <c:lblOffset val="100"/>
        <c:baseTimeUnit val="months"/>
      </c:dateAx>
      <c:valAx>
        <c:axId val="17975441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753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Headcount Summary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Staffing!$D$123</c:f>
              <c:strCache>
                <c:ptCount val="1"/>
                <c:pt idx="0">
                  <c:v>SALES</c:v>
                </c:pt>
              </c:strCache>
            </c:strRef>
          </c:tx>
          <c:spPr>
            <a:solidFill>
              <a:schemeClr val="accent1"/>
            </a:solidFill>
            <a:ln>
              <a:noFill/>
            </a:ln>
            <a:effectLst/>
          </c:spPr>
          <c:invertIfNegative val="0"/>
          <c:cat>
            <c:numRef>
              <c:f>Staffing!$H$8:$AQ$8</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Staffing!$H$123:$AQ$123</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2</c:v>
                </c:pt>
                <c:pt idx="18">
                  <c:v>2</c:v>
                </c:pt>
                <c:pt idx="19">
                  <c:v>2</c:v>
                </c:pt>
                <c:pt idx="20">
                  <c:v>2</c:v>
                </c:pt>
                <c:pt idx="21">
                  <c:v>2</c:v>
                </c:pt>
                <c:pt idx="22">
                  <c:v>3</c:v>
                </c:pt>
                <c:pt idx="23">
                  <c:v>3</c:v>
                </c:pt>
                <c:pt idx="24">
                  <c:v>3</c:v>
                </c:pt>
                <c:pt idx="25">
                  <c:v>3</c:v>
                </c:pt>
                <c:pt idx="26">
                  <c:v>3</c:v>
                </c:pt>
                <c:pt idx="27">
                  <c:v>3</c:v>
                </c:pt>
                <c:pt idx="28">
                  <c:v>4</c:v>
                </c:pt>
                <c:pt idx="29">
                  <c:v>4</c:v>
                </c:pt>
                <c:pt idx="30">
                  <c:v>4</c:v>
                </c:pt>
                <c:pt idx="31">
                  <c:v>4</c:v>
                </c:pt>
                <c:pt idx="32">
                  <c:v>4</c:v>
                </c:pt>
                <c:pt idx="33">
                  <c:v>4</c:v>
                </c:pt>
                <c:pt idx="34">
                  <c:v>4</c:v>
                </c:pt>
                <c:pt idx="35">
                  <c:v>4</c:v>
                </c:pt>
              </c:numCache>
            </c:numRef>
          </c:val>
          <c:extLst xmlns:c16r2="http://schemas.microsoft.com/office/drawing/2015/06/chart">
            <c:ext xmlns:c16="http://schemas.microsoft.com/office/drawing/2014/chart" uri="{C3380CC4-5D6E-409C-BE32-E72D297353CC}">
              <c16:uniqueId val="{00000000-3EBA-4FB3-89D0-16205BCB918C}"/>
            </c:ext>
          </c:extLst>
        </c:ser>
        <c:ser>
          <c:idx val="1"/>
          <c:order val="1"/>
          <c:tx>
            <c:strRef>
              <c:f>Staffing!$D$124</c:f>
              <c:strCache>
                <c:ptCount val="1"/>
                <c:pt idx="0">
                  <c:v>MARKETING</c:v>
                </c:pt>
              </c:strCache>
            </c:strRef>
          </c:tx>
          <c:spPr>
            <a:solidFill>
              <a:schemeClr val="accent2"/>
            </a:solidFill>
            <a:ln>
              <a:noFill/>
            </a:ln>
            <a:effectLst/>
          </c:spPr>
          <c:invertIfNegative val="0"/>
          <c:cat>
            <c:numRef>
              <c:f>Staffing!$H$8:$AQ$8</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Staffing!$H$124:$AQ$124</c:f>
              <c:numCache>
                <c:formatCode>General</c:formatCode>
                <c:ptCount val="36"/>
                <c:pt idx="0">
                  <c:v>0</c:v>
                </c:pt>
                <c:pt idx="1">
                  <c:v>0</c:v>
                </c:pt>
                <c:pt idx="2">
                  <c:v>1</c:v>
                </c:pt>
                <c:pt idx="3">
                  <c:v>1</c:v>
                </c:pt>
                <c:pt idx="4">
                  <c:v>1</c:v>
                </c:pt>
                <c:pt idx="5">
                  <c:v>1</c:v>
                </c:pt>
                <c:pt idx="6">
                  <c:v>2</c:v>
                </c:pt>
                <c:pt idx="7">
                  <c:v>2</c:v>
                </c:pt>
                <c:pt idx="8">
                  <c:v>2</c:v>
                </c:pt>
                <c:pt idx="9">
                  <c:v>2</c:v>
                </c:pt>
                <c:pt idx="10">
                  <c:v>2</c:v>
                </c:pt>
                <c:pt idx="11">
                  <c:v>2</c:v>
                </c:pt>
                <c:pt idx="12">
                  <c:v>2</c:v>
                </c:pt>
                <c:pt idx="13">
                  <c:v>3</c:v>
                </c:pt>
                <c:pt idx="14">
                  <c:v>3</c:v>
                </c:pt>
                <c:pt idx="15">
                  <c:v>3</c:v>
                </c:pt>
                <c:pt idx="16">
                  <c:v>3</c:v>
                </c:pt>
                <c:pt idx="17">
                  <c:v>3</c:v>
                </c:pt>
                <c:pt idx="18">
                  <c:v>3</c:v>
                </c:pt>
                <c:pt idx="19">
                  <c:v>4</c:v>
                </c:pt>
                <c:pt idx="20">
                  <c:v>5</c:v>
                </c:pt>
                <c:pt idx="21">
                  <c:v>5</c:v>
                </c:pt>
                <c:pt idx="22">
                  <c:v>5</c:v>
                </c:pt>
                <c:pt idx="23">
                  <c:v>5</c:v>
                </c:pt>
                <c:pt idx="24">
                  <c:v>6</c:v>
                </c:pt>
                <c:pt idx="25">
                  <c:v>6</c:v>
                </c:pt>
                <c:pt idx="26">
                  <c:v>7</c:v>
                </c:pt>
                <c:pt idx="27">
                  <c:v>7</c:v>
                </c:pt>
                <c:pt idx="28">
                  <c:v>7</c:v>
                </c:pt>
                <c:pt idx="29">
                  <c:v>7</c:v>
                </c:pt>
                <c:pt idx="30">
                  <c:v>7</c:v>
                </c:pt>
                <c:pt idx="31">
                  <c:v>7</c:v>
                </c:pt>
                <c:pt idx="32">
                  <c:v>8</c:v>
                </c:pt>
                <c:pt idx="33">
                  <c:v>8</c:v>
                </c:pt>
                <c:pt idx="34">
                  <c:v>8</c:v>
                </c:pt>
                <c:pt idx="35">
                  <c:v>8</c:v>
                </c:pt>
              </c:numCache>
            </c:numRef>
          </c:val>
          <c:extLst xmlns:c16r2="http://schemas.microsoft.com/office/drawing/2015/06/chart">
            <c:ext xmlns:c16="http://schemas.microsoft.com/office/drawing/2014/chart" uri="{C3380CC4-5D6E-409C-BE32-E72D297353CC}">
              <c16:uniqueId val="{00000001-3EBA-4FB3-89D0-16205BCB918C}"/>
            </c:ext>
          </c:extLst>
        </c:ser>
        <c:ser>
          <c:idx val="2"/>
          <c:order val="2"/>
          <c:tx>
            <c:strRef>
              <c:f>Staffing!$D$125</c:f>
              <c:strCache>
                <c:ptCount val="1"/>
                <c:pt idx="0">
                  <c:v>R&amp;D</c:v>
                </c:pt>
              </c:strCache>
            </c:strRef>
          </c:tx>
          <c:spPr>
            <a:solidFill>
              <a:schemeClr val="accent3"/>
            </a:solidFill>
            <a:ln>
              <a:noFill/>
            </a:ln>
            <a:effectLst/>
          </c:spPr>
          <c:invertIfNegative val="0"/>
          <c:cat>
            <c:numRef>
              <c:f>Staffing!$H$8:$AQ$8</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Staffing!$H$125:$AQ$125</c:f>
              <c:numCache>
                <c:formatCode>General</c:formatCode>
                <c:ptCount val="36"/>
                <c:pt idx="0">
                  <c:v>3</c:v>
                </c:pt>
                <c:pt idx="1">
                  <c:v>3</c:v>
                </c:pt>
                <c:pt idx="2">
                  <c:v>4</c:v>
                </c:pt>
                <c:pt idx="3">
                  <c:v>4</c:v>
                </c:pt>
                <c:pt idx="4">
                  <c:v>4</c:v>
                </c:pt>
                <c:pt idx="5">
                  <c:v>4</c:v>
                </c:pt>
                <c:pt idx="6">
                  <c:v>4</c:v>
                </c:pt>
                <c:pt idx="7">
                  <c:v>5</c:v>
                </c:pt>
                <c:pt idx="8">
                  <c:v>5</c:v>
                </c:pt>
                <c:pt idx="9">
                  <c:v>7</c:v>
                </c:pt>
                <c:pt idx="10">
                  <c:v>7</c:v>
                </c:pt>
                <c:pt idx="11">
                  <c:v>7</c:v>
                </c:pt>
                <c:pt idx="12">
                  <c:v>8</c:v>
                </c:pt>
                <c:pt idx="13">
                  <c:v>8</c:v>
                </c:pt>
                <c:pt idx="14">
                  <c:v>8</c:v>
                </c:pt>
                <c:pt idx="15">
                  <c:v>8</c:v>
                </c:pt>
                <c:pt idx="16">
                  <c:v>8</c:v>
                </c:pt>
                <c:pt idx="17">
                  <c:v>9</c:v>
                </c:pt>
                <c:pt idx="18">
                  <c:v>9</c:v>
                </c:pt>
                <c:pt idx="19">
                  <c:v>9</c:v>
                </c:pt>
                <c:pt idx="20">
                  <c:v>9</c:v>
                </c:pt>
                <c:pt idx="21">
                  <c:v>9</c:v>
                </c:pt>
                <c:pt idx="22">
                  <c:v>9</c:v>
                </c:pt>
                <c:pt idx="23">
                  <c:v>9</c:v>
                </c:pt>
                <c:pt idx="24">
                  <c:v>9</c:v>
                </c:pt>
                <c:pt idx="25">
                  <c:v>9</c:v>
                </c:pt>
                <c:pt idx="26">
                  <c:v>10</c:v>
                </c:pt>
                <c:pt idx="27">
                  <c:v>11</c:v>
                </c:pt>
                <c:pt idx="28">
                  <c:v>11</c:v>
                </c:pt>
                <c:pt idx="29">
                  <c:v>11</c:v>
                </c:pt>
                <c:pt idx="30">
                  <c:v>11</c:v>
                </c:pt>
                <c:pt idx="31">
                  <c:v>11</c:v>
                </c:pt>
                <c:pt idx="32">
                  <c:v>11</c:v>
                </c:pt>
                <c:pt idx="33">
                  <c:v>12</c:v>
                </c:pt>
                <c:pt idx="34">
                  <c:v>12</c:v>
                </c:pt>
                <c:pt idx="35">
                  <c:v>12</c:v>
                </c:pt>
              </c:numCache>
            </c:numRef>
          </c:val>
          <c:extLst xmlns:c16r2="http://schemas.microsoft.com/office/drawing/2015/06/chart">
            <c:ext xmlns:c16="http://schemas.microsoft.com/office/drawing/2014/chart" uri="{C3380CC4-5D6E-409C-BE32-E72D297353CC}">
              <c16:uniqueId val="{00000002-3EBA-4FB3-89D0-16205BCB918C}"/>
            </c:ext>
          </c:extLst>
        </c:ser>
        <c:ser>
          <c:idx val="3"/>
          <c:order val="3"/>
          <c:tx>
            <c:strRef>
              <c:f>Staffing!$D$126</c:f>
              <c:strCache>
                <c:ptCount val="1"/>
                <c:pt idx="0">
                  <c:v>G&amp;A</c:v>
                </c:pt>
              </c:strCache>
            </c:strRef>
          </c:tx>
          <c:spPr>
            <a:solidFill>
              <a:schemeClr val="accent4"/>
            </a:solidFill>
            <a:ln>
              <a:noFill/>
            </a:ln>
            <a:effectLst/>
          </c:spPr>
          <c:invertIfNegative val="0"/>
          <c:cat>
            <c:numRef>
              <c:f>Staffing!$H$8:$AQ$8</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Staffing!$H$126:$AQ$126</c:f>
              <c:numCache>
                <c:formatCode>General</c:formatCode>
                <c:ptCount val="36"/>
                <c:pt idx="0">
                  <c:v>3</c:v>
                </c:pt>
                <c:pt idx="1">
                  <c:v>3</c:v>
                </c:pt>
                <c:pt idx="2">
                  <c:v>3</c:v>
                </c:pt>
                <c:pt idx="3">
                  <c:v>3</c:v>
                </c:pt>
                <c:pt idx="4">
                  <c:v>4</c:v>
                </c:pt>
                <c:pt idx="5">
                  <c:v>4</c:v>
                </c:pt>
                <c:pt idx="6">
                  <c:v>4</c:v>
                </c:pt>
                <c:pt idx="7">
                  <c:v>4</c:v>
                </c:pt>
                <c:pt idx="8">
                  <c:v>4</c:v>
                </c:pt>
                <c:pt idx="9">
                  <c:v>4</c:v>
                </c:pt>
                <c:pt idx="10">
                  <c:v>4</c:v>
                </c:pt>
                <c:pt idx="11">
                  <c:v>4</c:v>
                </c:pt>
                <c:pt idx="12">
                  <c:v>5</c:v>
                </c:pt>
                <c:pt idx="13">
                  <c:v>5</c:v>
                </c:pt>
                <c:pt idx="14">
                  <c:v>5</c:v>
                </c:pt>
                <c:pt idx="15">
                  <c:v>5</c:v>
                </c:pt>
                <c:pt idx="16">
                  <c:v>5</c:v>
                </c:pt>
                <c:pt idx="17">
                  <c:v>5</c:v>
                </c:pt>
                <c:pt idx="18">
                  <c:v>6</c:v>
                </c:pt>
                <c:pt idx="19">
                  <c:v>6</c:v>
                </c:pt>
                <c:pt idx="20">
                  <c:v>6</c:v>
                </c:pt>
                <c:pt idx="21">
                  <c:v>6</c:v>
                </c:pt>
                <c:pt idx="22">
                  <c:v>6</c:v>
                </c:pt>
                <c:pt idx="23">
                  <c:v>6</c:v>
                </c:pt>
                <c:pt idx="24">
                  <c:v>6</c:v>
                </c:pt>
                <c:pt idx="25">
                  <c:v>6</c:v>
                </c:pt>
                <c:pt idx="26">
                  <c:v>6</c:v>
                </c:pt>
                <c:pt idx="27">
                  <c:v>7</c:v>
                </c:pt>
                <c:pt idx="28">
                  <c:v>7</c:v>
                </c:pt>
                <c:pt idx="29">
                  <c:v>7</c:v>
                </c:pt>
                <c:pt idx="30">
                  <c:v>7</c:v>
                </c:pt>
                <c:pt idx="31">
                  <c:v>7</c:v>
                </c:pt>
                <c:pt idx="32">
                  <c:v>7</c:v>
                </c:pt>
                <c:pt idx="33">
                  <c:v>7</c:v>
                </c:pt>
                <c:pt idx="34">
                  <c:v>7</c:v>
                </c:pt>
                <c:pt idx="35">
                  <c:v>7</c:v>
                </c:pt>
              </c:numCache>
            </c:numRef>
          </c:val>
          <c:extLst xmlns:c16r2="http://schemas.microsoft.com/office/drawing/2015/06/chart">
            <c:ext xmlns:c16="http://schemas.microsoft.com/office/drawing/2014/chart" uri="{C3380CC4-5D6E-409C-BE32-E72D297353CC}">
              <c16:uniqueId val="{00000003-3EBA-4FB3-89D0-16205BCB918C}"/>
            </c:ext>
          </c:extLst>
        </c:ser>
        <c:dLbls>
          <c:showLegendKey val="0"/>
          <c:showVal val="0"/>
          <c:showCatName val="0"/>
          <c:showSerName val="0"/>
          <c:showPercent val="0"/>
          <c:showBubbleSize val="0"/>
        </c:dLbls>
        <c:gapWidth val="150"/>
        <c:overlap val="100"/>
        <c:axId val="179545296"/>
        <c:axId val="179545856"/>
      </c:barChart>
      <c:dateAx>
        <c:axId val="179545296"/>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545856"/>
        <c:crosses val="autoZero"/>
        <c:auto val="1"/>
        <c:lblOffset val="100"/>
        <c:baseTimeUnit val="months"/>
      </c:dateAx>
      <c:valAx>
        <c:axId val="179545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545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2265073</xdr:colOff>
      <xdr:row>2</xdr:row>
      <xdr:rowOff>9525</xdr:rowOff>
    </xdr:from>
    <xdr:to>
      <xdr:col>1</xdr:col>
      <xdr:colOff>4345276</xdr:colOff>
      <xdr:row>7</xdr:row>
      <xdr:rowOff>7620</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370906" y="327025"/>
          <a:ext cx="2080203" cy="7950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2265073</xdr:colOff>
      <xdr:row>2</xdr:row>
      <xdr:rowOff>9525</xdr:rowOff>
    </xdr:from>
    <xdr:to>
      <xdr:col>1</xdr:col>
      <xdr:colOff>4345276</xdr:colOff>
      <xdr:row>7</xdr:row>
      <xdr:rowOff>10795</xdr:rowOff>
    </xdr:to>
    <xdr:pic>
      <xdr:nvPicPr>
        <xdr:cNvPr id="2" name="Picture 1">
          <a:extLst>
            <a:ext uri="{FF2B5EF4-FFF2-40B4-BE49-F238E27FC236}">
              <a16:creationId xmlns:a16="http://schemas.microsoft.com/office/drawing/2014/main" xmlns="" id="{71673FCA-CDB7-4C56-8CB2-FBFA7F0B152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369848" y="333375"/>
          <a:ext cx="2080203" cy="81089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1</xdr:row>
      <xdr:rowOff>127525</xdr:rowOff>
    </xdr:from>
    <xdr:to>
      <xdr:col>16</xdr:col>
      <xdr:colOff>461962</xdr:colOff>
      <xdr:row>18</xdr:row>
      <xdr:rowOff>118001</xdr:rowOff>
    </xdr:to>
    <xdr:grpSp>
      <xdr:nvGrpSpPr>
        <xdr:cNvPr id="2" name="Group 1">
          <a:extLst>
            <a:ext uri="{FF2B5EF4-FFF2-40B4-BE49-F238E27FC236}">
              <a16:creationId xmlns:a16="http://schemas.microsoft.com/office/drawing/2014/main" xmlns="" id="{00000000-0008-0000-0200-000002000000}"/>
            </a:ext>
          </a:extLst>
        </xdr:cNvPr>
        <xdr:cNvGrpSpPr/>
      </xdr:nvGrpSpPr>
      <xdr:grpSpPr>
        <a:xfrm>
          <a:off x="114299" y="354537"/>
          <a:ext cx="10321925" cy="2869143"/>
          <a:chOff x="390524" y="719136"/>
          <a:chExt cx="11034713" cy="2743201"/>
        </a:xfrm>
      </xdr:grpSpPr>
      <xdr:graphicFrame macro="">
        <xdr:nvGraphicFramePr>
          <xdr:cNvPr id="3" name="Chart 2">
            <a:extLst>
              <a:ext uri="{FF2B5EF4-FFF2-40B4-BE49-F238E27FC236}">
                <a16:creationId xmlns:a16="http://schemas.microsoft.com/office/drawing/2014/main" xmlns="" id="{00000000-0008-0000-0200-000003000000}"/>
              </a:ext>
            </a:extLst>
          </xdr:cNvPr>
          <xdr:cNvGraphicFramePr/>
        </xdr:nvGraphicFramePr>
        <xdr:xfrm>
          <a:off x="390524" y="719136"/>
          <a:ext cx="6429375" cy="273843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xmlns="" id="{00000000-0008-0000-0200-000004000000}"/>
              </a:ext>
            </a:extLst>
          </xdr:cNvPr>
          <xdr:cNvGraphicFramePr/>
        </xdr:nvGraphicFramePr>
        <xdr:xfrm>
          <a:off x="6853237" y="719137"/>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9</xdr:col>
      <xdr:colOff>518583</xdr:colOff>
      <xdr:row>19</xdr:row>
      <xdr:rowOff>63495</xdr:rowOff>
    </xdr:from>
    <xdr:to>
      <xdr:col>18</xdr:col>
      <xdr:colOff>298365</xdr:colOff>
      <xdr:row>38</xdr:row>
      <xdr:rowOff>95246</xdr:rowOff>
    </xdr:to>
    <xdr:graphicFrame macro="">
      <xdr:nvGraphicFramePr>
        <xdr:cNvPr id="5" name="Chart 4">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486833</xdr:colOff>
      <xdr:row>1</xdr:row>
      <xdr:rowOff>125937</xdr:rowOff>
    </xdr:from>
    <xdr:to>
      <xdr:col>21</xdr:col>
      <xdr:colOff>595842</xdr:colOff>
      <xdr:row>18</xdr:row>
      <xdr:rowOff>116414</xdr:rowOff>
    </xdr:to>
    <xdr:graphicFrame macro="">
      <xdr:nvGraphicFramePr>
        <xdr:cNvPr id="6" name="Chart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666750</xdr:colOff>
      <xdr:row>1</xdr:row>
      <xdr:rowOff>126999</xdr:rowOff>
    </xdr:from>
    <xdr:to>
      <xdr:col>27</xdr:col>
      <xdr:colOff>116417</xdr:colOff>
      <xdr:row>18</xdr:row>
      <xdr:rowOff>116585</xdr:rowOff>
    </xdr:to>
    <xdr:graphicFrame macro="">
      <xdr:nvGraphicFramePr>
        <xdr:cNvPr id="7" name="Chart 6">
          <a:extLst>
            <a:ext uri="{FF2B5EF4-FFF2-40B4-BE49-F238E27FC236}">
              <a16:creationId xmlns:a16="http://schemas.microsoft.com/office/drawing/2014/main" xmlns=""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4233</xdr:colOff>
      <xdr:row>19</xdr:row>
      <xdr:rowOff>62437</xdr:rowOff>
    </xdr:from>
    <xdr:to>
      <xdr:col>9</xdr:col>
      <xdr:colOff>471932</xdr:colOff>
      <xdr:row>38</xdr:row>
      <xdr:rowOff>95246</xdr:rowOff>
    </xdr:to>
    <xdr:graphicFrame macro="">
      <xdr:nvGraphicFramePr>
        <xdr:cNvPr id="8" name="Chart 7">
          <a:extLst>
            <a:ext uri="{FF2B5EF4-FFF2-40B4-BE49-F238E27FC236}">
              <a16:creationId xmlns:a16="http://schemas.microsoft.com/office/drawing/2014/main" xmlns=""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338666</xdr:colOff>
      <xdr:row>19</xdr:row>
      <xdr:rowOff>62437</xdr:rowOff>
    </xdr:from>
    <xdr:to>
      <xdr:col>27</xdr:col>
      <xdr:colOff>118448</xdr:colOff>
      <xdr:row>38</xdr:row>
      <xdr:rowOff>91139</xdr:rowOff>
    </xdr:to>
    <xdr:graphicFrame macro="">
      <xdr:nvGraphicFramePr>
        <xdr:cNvPr id="9" name="Chart 8">
          <a:extLst>
            <a:ext uri="{FF2B5EF4-FFF2-40B4-BE49-F238E27FC236}">
              <a16:creationId xmlns:a16="http://schemas.microsoft.com/office/drawing/2014/main" xmlns=""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autoPageBreaks="0" fitToPage="1"/>
  </sheetPr>
  <dimension ref="B14:B33"/>
  <sheetViews>
    <sheetView showGridLines="0" tabSelected="1" zoomScale="90" zoomScaleNormal="90" workbookViewId="0"/>
  </sheetViews>
  <sheetFormatPr defaultColWidth="9.140625" defaultRowHeight="12.75"/>
  <cols>
    <col min="1" max="1" width="1.5703125" style="605" customWidth="1"/>
    <col min="2" max="2" width="108.5703125" style="605" customWidth="1"/>
    <col min="3" max="16384" width="9.140625" style="605"/>
  </cols>
  <sheetData>
    <row r="14" spans="2:2" ht="33.75" customHeight="1" thickBot="1">
      <c r="B14" s="604" t="s">
        <v>236</v>
      </c>
    </row>
    <row r="16" spans="2:2">
      <c r="B16" s="614" t="s">
        <v>259</v>
      </c>
    </row>
    <row r="17" spans="2:2">
      <c r="B17" s="625" t="s">
        <v>260</v>
      </c>
    </row>
    <row r="18" spans="2:2">
      <c r="B18" s="614" t="s">
        <v>258</v>
      </c>
    </row>
    <row r="19" spans="2:2">
      <c r="B19" s="620"/>
    </row>
    <row r="20" spans="2:2">
      <c r="B20" s="619"/>
    </row>
    <row r="21" spans="2:2" ht="13.5" thickBot="1">
      <c r="B21" s="621"/>
    </row>
    <row r="22" spans="2:2" ht="77.25" thickBot="1">
      <c r="B22" s="624" t="s">
        <v>257</v>
      </c>
    </row>
    <row r="23" spans="2:2">
      <c r="B23" s="619"/>
    </row>
    <row r="24" spans="2:2">
      <c r="B24" s="621"/>
    </row>
    <row r="25" spans="2:2">
      <c r="B25" s="619"/>
    </row>
    <row r="26" spans="2:2">
      <c r="B26" s="619"/>
    </row>
    <row r="27" spans="2:2">
      <c r="B27" s="619"/>
    </row>
    <row r="28" spans="2:2">
      <c r="B28" s="619"/>
    </row>
    <row r="29" spans="2:2">
      <c r="B29" s="619"/>
    </row>
    <row r="30" spans="2:2">
      <c r="B30" s="619"/>
    </row>
    <row r="31" spans="2:2">
      <c r="B31" s="619"/>
    </row>
    <row r="32" spans="2:2">
      <c r="B32" s="619"/>
    </row>
    <row r="33" spans="2:2">
      <c r="B33" s="619"/>
    </row>
  </sheetData>
  <pageMargins left="0.7" right="0.7" top="0.75" bottom="0.75" header="0.3" footer="0.3"/>
  <pageSetup scale="9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sheetPr>
  <dimension ref="A1:BF58"/>
  <sheetViews>
    <sheetView showGridLines="0" zoomScale="90" zoomScaleNormal="90" workbookViewId="0">
      <pane xSplit="5" ySplit="4" topLeftCell="F5" activePane="bottomRight" state="frozen"/>
      <selection pane="topRight"/>
      <selection pane="bottomLeft"/>
      <selection pane="bottomRight"/>
    </sheetView>
  </sheetViews>
  <sheetFormatPr defaultColWidth="12.5703125" defaultRowHeight="12.75"/>
  <cols>
    <col min="1" max="1" width="1.7109375" style="1" customWidth="1"/>
    <col min="2" max="2" width="17.42578125" style="1" customWidth="1"/>
    <col min="3" max="3" width="15.28515625" style="1" customWidth="1"/>
    <col min="4" max="4" width="12.5703125" style="1" customWidth="1"/>
    <col min="5" max="5" width="12.140625" style="1" customWidth="1"/>
    <col min="6" max="6" width="10.42578125" style="3" customWidth="1"/>
    <col min="7" max="8" width="12.7109375" style="1" bestFit="1" customWidth="1"/>
    <col min="9" max="9" width="12.7109375" style="2" bestFit="1" customWidth="1"/>
    <col min="10" max="13" width="12.7109375" style="1" bestFit="1" customWidth="1"/>
    <col min="14" max="41" width="13.42578125" style="1" bestFit="1" customWidth="1"/>
    <col min="42" max="42" width="1" style="1" customWidth="1"/>
    <col min="43" max="54" width="13.42578125" style="1" bestFit="1" customWidth="1"/>
    <col min="55" max="55" width="3.28515625" style="1" customWidth="1"/>
    <col min="56" max="58" width="15" style="1" bestFit="1" customWidth="1"/>
    <col min="59" max="16384" width="12.5703125" style="1"/>
  </cols>
  <sheetData>
    <row r="1" spans="1:58" ht="18.75">
      <c r="B1" s="127" t="s">
        <v>135</v>
      </c>
      <c r="C1" s="123"/>
      <c r="D1" s="123"/>
      <c r="E1" s="123"/>
      <c r="F1" s="125"/>
      <c r="G1" s="123"/>
      <c r="H1" s="123"/>
      <c r="I1" s="124"/>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316"/>
      <c r="AQ1" s="123"/>
      <c r="AR1" s="123"/>
      <c r="AS1" s="123"/>
      <c r="AT1" s="123"/>
      <c r="AU1" s="123"/>
      <c r="AV1" s="123"/>
      <c r="AW1" s="123"/>
      <c r="AX1" s="123"/>
      <c r="AY1" s="123"/>
      <c r="AZ1" s="123"/>
      <c r="BA1" s="123"/>
      <c r="BB1" s="123"/>
      <c r="BC1" s="123"/>
      <c r="BD1" s="123"/>
      <c r="BE1" s="123"/>
      <c r="BF1" s="123"/>
    </row>
    <row r="2" spans="1:58" ht="18.75">
      <c r="B2" s="317"/>
    </row>
    <row r="3" spans="1:58" ht="13.5" thickBot="1">
      <c r="BC3" s="327"/>
    </row>
    <row r="4" spans="1:58" ht="13.5" thickBot="1">
      <c r="A4" s="32" t="s">
        <v>0</v>
      </c>
      <c r="B4" s="318" t="str">
        <f>Staffing!B60</f>
        <v>R&amp;D</v>
      </c>
      <c r="C4" s="319"/>
      <c r="D4" s="319"/>
      <c r="E4" s="115"/>
      <c r="F4" s="114">
        <f>'Model &amp; Metrics'!H$4</f>
        <v>43831</v>
      </c>
      <c r="G4" s="114">
        <f>'Model &amp; Metrics'!I$4</f>
        <v>43890</v>
      </c>
      <c r="H4" s="114">
        <f>'Model &amp; Metrics'!J$4</f>
        <v>43921</v>
      </c>
      <c r="I4" s="114">
        <f>'Model &amp; Metrics'!K$4</f>
        <v>43951</v>
      </c>
      <c r="J4" s="114">
        <f>'Model &amp; Metrics'!L$4</f>
        <v>43982</v>
      </c>
      <c r="K4" s="114">
        <f>'Model &amp; Metrics'!M$4</f>
        <v>44012</v>
      </c>
      <c r="L4" s="114">
        <f>'Model &amp; Metrics'!N$4</f>
        <v>44043</v>
      </c>
      <c r="M4" s="114">
        <f>'Model &amp; Metrics'!O$4</f>
        <v>44074</v>
      </c>
      <c r="N4" s="114">
        <f>'Model &amp; Metrics'!P$4</f>
        <v>44104</v>
      </c>
      <c r="O4" s="114">
        <f>'Model &amp; Metrics'!Q$4</f>
        <v>44135</v>
      </c>
      <c r="P4" s="114">
        <f>'Model &amp; Metrics'!R$4</f>
        <v>44165</v>
      </c>
      <c r="Q4" s="114">
        <f>'Model &amp; Metrics'!S$4</f>
        <v>44196</v>
      </c>
      <c r="R4" s="114">
        <f>'Model &amp; Metrics'!T$4</f>
        <v>44227</v>
      </c>
      <c r="S4" s="114">
        <f>'Model &amp; Metrics'!U$4</f>
        <v>44255</v>
      </c>
      <c r="T4" s="114">
        <f>'Model &amp; Metrics'!V$4</f>
        <v>44286</v>
      </c>
      <c r="U4" s="114">
        <f>'Model &amp; Metrics'!W$4</f>
        <v>44316</v>
      </c>
      <c r="V4" s="114">
        <f>'Model &amp; Metrics'!X$4</f>
        <v>44347</v>
      </c>
      <c r="W4" s="114">
        <f>'Model &amp; Metrics'!Y$4</f>
        <v>44377</v>
      </c>
      <c r="X4" s="114">
        <f>'Model &amp; Metrics'!Z$4</f>
        <v>44408</v>
      </c>
      <c r="Y4" s="114">
        <f>'Model &amp; Metrics'!AA$4</f>
        <v>44439</v>
      </c>
      <c r="Z4" s="114">
        <f>'Model &amp; Metrics'!AB$4</f>
        <v>44469</v>
      </c>
      <c r="AA4" s="114">
        <f>'Model &amp; Metrics'!AC$4</f>
        <v>44500</v>
      </c>
      <c r="AB4" s="114">
        <f>'Model &amp; Metrics'!AD$4</f>
        <v>44530</v>
      </c>
      <c r="AC4" s="114">
        <f>'Model &amp; Metrics'!AE$4</f>
        <v>44561</v>
      </c>
      <c r="AD4" s="114">
        <f>'Model &amp; Metrics'!AF$4</f>
        <v>44592</v>
      </c>
      <c r="AE4" s="114">
        <f>'Model &amp; Metrics'!AG$4</f>
        <v>44620</v>
      </c>
      <c r="AF4" s="114">
        <f>'Model &amp; Metrics'!AH$4</f>
        <v>44651</v>
      </c>
      <c r="AG4" s="114">
        <f>'Model &amp; Metrics'!AI$4</f>
        <v>44681</v>
      </c>
      <c r="AH4" s="114">
        <f>'Model &amp; Metrics'!AJ$4</f>
        <v>44712</v>
      </c>
      <c r="AI4" s="114">
        <f>'Model &amp; Metrics'!AK$4</f>
        <v>44742</v>
      </c>
      <c r="AJ4" s="114">
        <f>'Model &amp; Metrics'!AL$4</f>
        <v>44773</v>
      </c>
      <c r="AK4" s="114">
        <f>'Model &amp; Metrics'!AM$4</f>
        <v>44804</v>
      </c>
      <c r="AL4" s="114">
        <f>'Model &amp; Metrics'!AN$4</f>
        <v>44834</v>
      </c>
      <c r="AM4" s="114">
        <f>'Model &amp; Metrics'!AO$4</f>
        <v>44865</v>
      </c>
      <c r="AN4" s="114">
        <f>'Model &amp; Metrics'!AP$4</f>
        <v>44895</v>
      </c>
      <c r="AO4" s="114">
        <f>'Model &amp; Metrics'!AQ$4</f>
        <v>44926</v>
      </c>
      <c r="AQ4" s="348" t="str">
        <f>'Model &amp; Metrics'!AS4</f>
        <v>Q120</v>
      </c>
      <c r="AR4" s="348" t="str">
        <f>'Model &amp; Metrics'!AT4</f>
        <v>Q220</v>
      </c>
      <c r="AS4" s="348" t="str">
        <f>'Model &amp; Metrics'!AU4</f>
        <v>Q320</v>
      </c>
      <c r="AT4" s="348" t="str">
        <f>'Model &amp; Metrics'!AV4</f>
        <v>Q420</v>
      </c>
      <c r="AU4" s="348" t="str">
        <f>'Model &amp; Metrics'!AW4</f>
        <v>Q121</v>
      </c>
      <c r="AV4" s="348" t="str">
        <f>'Model &amp; Metrics'!AX4</f>
        <v>Q221</v>
      </c>
      <c r="AW4" s="348" t="str">
        <f>'Model &amp; Metrics'!AY4</f>
        <v>Q321</v>
      </c>
      <c r="AX4" s="348" t="str">
        <f>'Model &amp; Metrics'!AZ4</f>
        <v>Q421</v>
      </c>
      <c r="AY4" s="348" t="str">
        <f>'Model &amp; Metrics'!BA4</f>
        <v>Q122</v>
      </c>
      <c r="AZ4" s="348" t="str">
        <f>'Model &amp; Metrics'!BB4</f>
        <v>Q222</v>
      </c>
      <c r="BA4" s="348" t="str">
        <f>'Model &amp; Metrics'!BC4</f>
        <v>Q322</v>
      </c>
      <c r="BB4" s="348" t="str">
        <f>'Model &amp; Metrics'!BD4</f>
        <v>Q422</v>
      </c>
      <c r="BC4" s="327"/>
      <c r="BD4" s="321">
        <f>'Model &amp; Metrics'!BF4</f>
        <v>2020</v>
      </c>
      <c r="BE4" s="321">
        <f>'Model &amp; Metrics'!BG4</f>
        <v>2021</v>
      </c>
      <c r="BF4" s="321">
        <f>'Model &amp; Metrics'!BH4</f>
        <v>2022</v>
      </c>
    </row>
    <row r="5" spans="1:58">
      <c r="C5" s="326"/>
      <c r="D5" s="326"/>
      <c r="E5" s="326"/>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Q5" s="327"/>
      <c r="AR5" s="327"/>
      <c r="AS5" s="327"/>
      <c r="AT5" s="327"/>
      <c r="AU5" s="327"/>
      <c r="AV5" s="327"/>
      <c r="AW5" s="327"/>
      <c r="AX5" s="327"/>
      <c r="BC5" s="327"/>
      <c r="BD5" s="355"/>
      <c r="BE5" s="355"/>
      <c r="BF5" s="355"/>
    </row>
    <row r="6" spans="1:58">
      <c r="B6" s="1" t="s">
        <v>103</v>
      </c>
      <c r="C6" s="326"/>
      <c r="D6" s="326"/>
      <c r="E6" s="326"/>
      <c r="F6" s="327">
        <f>Staffing!H79</f>
        <v>3</v>
      </c>
      <c r="G6" s="327">
        <f>Staffing!I79</f>
        <v>3</v>
      </c>
      <c r="H6" s="327">
        <f>Staffing!J79</f>
        <v>4</v>
      </c>
      <c r="I6" s="327">
        <f>Staffing!K79</f>
        <v>4</v>
      </c>
      <c r="J6" s="327">
        <f>Staffing!L79</f>
        <v>4</v>
      </c>
      <c r="K6" s="327">
        <f>Staffing!M79</f>
        <v>4</v>
      </c>
      <c r="L6" s="327">
        <f>Staffing!N79</f>
        <v>4</v>
      </c>
      <c r="M6" s="327">
        <f>Staffing!O79</f>
        <v>5</v>
      </c>
      <c r="N6" s="327">
        <f>Staffing!P79</f>
        <v>5</v>
      </c>
      <c r="O6" s="327">
        <f>Staffing!Q79</f>
        <v>7</v>
      </c>
      <c r="P6" s="327">
        <f>Staffing!R79</f>
        <v>7</v>
      </c>
      <c r="Q6" s="327">
        <f>Staffing!S79</f>
        <v>7</v>
      </c>
      <c r="R6" s="327">
        <f>Staffing!T79</f>
        <v>8</v>
      </c>
      <c r="S6" s="327">
        <f>Staffing!U79</f>
        <v>8</v>
      </c>
      <c r="T6" s="327">
        <f>Staffing!V79</f>
        <v>8</v>
      </c>
      <c r="U6" s="327">
        <f>Staffing!W79</f>
        <v>8</v>
      </c>
      <c r="V6" s="327">
        <f>Staffing!X79</f>
        <v>8</v>
      </c>
      <c r="W6" s="327">
        <f>Staffing!Y79</f>
        <v>9</v>
      </c>
      <c r="X6" s="327">
        <f>Staffing!Z79</f>
        <v>9</v>
      </c>
      <c r="Y6" s="327">
        <f>Staffing!AA79</f>
        <v>9</v>
      </c>
      <c r="Z6" s="327">
        <f>Staffing!AB79</f>
        <v>9</v>
      </c>
      <c r="AA6" s="327">
        <f>Staffing!AC79</f>
        <v>9</v>
      </c>
      <c r="AB6" s="327">
        <f>Staffing!AD79</f>
        <v>9</v>
      </c>
      <c r="AC6" s="327">
        <f>Staffing!AE79</f>
        <v>9</v>
      </c>
      <c r="AD6" s="327">
        <f>Staffing!AF79</f>
        <v>9</v>
      </c>
      <c r="AE6" s="327">
        <f>Staffing!AG79</f>
        <v>9</v>
      </c>
      <c r="AF6" s="327">
        <f>Staffing!AH79</f>
        <v>10</v>
      </c>
      <c r="AG6" s="327">
        <f>Staffing!AI79</f>
        <v>11</v>
      </c>
      <c r="AH6" s="327">
        <f>Staffing!AJ79</f>
        <v>11</v>
      </c>
      <c r="AI6" s="327">
        <f>Staffing!AK79</f>
        <v>11</v>
      </c>
      <c r="AJ6" s="327">
        <f>Staffing!AL79</f>
        <v>11</v>
      </c>
      <c r="AK6" s="327">
        <f>Staffing!AM79</f>
        <v>11</v>
      </c>
      <c r="AL6" s="327">
        <f>Staffing!AN79</f>
        <v>11</v>
      </c>
      <c r="AM6" s="327">
        <f>Staffing!AO79</f>
        <v>12</v>
      </c>
      <c r="AN6" s="327">
        <f>Staffing!AP79</f>
        <v>12</v>
      </c>
      <c r="AO6" s="327">
        <f>Staffing!AQ79</f>
        <v>12</v>
      </c>
      <c r="AQ6" s="327">
        <f>H6</f>
        <v>4</v>
      </c>
      <c r="AR6" s="327">
        <f>K6</f>
        <v>4</v>
      </c>
      <c r="AS6" s="327">
        <f>N6</f>
        <v>5</v>
      </c>
      <c r="AT6" s="327">
        <f>Q6</f>
        <v>7</v>
      </c>
      <c r="AU6" s="327">
        <f>T6</f>
        <v>8</v>
      </c>
      <c r="AV6" s="327">
        <f>W6</f>
        <v>9</v>
      </c>
      <c r="AW6" s="327">
        <f>Z6</f>
        <v>9</v>
      </c>
      <c r="AX6" s="327">
        <f>AC6</f>
        <v>9</v>
      </c>
      <c r="AY6" s="327">
        <f>AF6</f>
        <v>10</v>
      </c>
      <c r="AZ6" s="327">
        <f>AI6</f>
        <v>11</v>
      </c>
      <c r="BA6" s="327">
        <f>+AL6</f>
        <v>11</v>
      </c>
      <c r="BB6" s="327">
        <f>+AO6</f>
        <v>12</v>
      </c>
      <c r="BC6" s="330"/>
      <c r="BD6" s="349">
        <f>AT6</f>
        <v>7</v>
      </c>
      <c r="BE6" s="349">
        <f>AX6</f>
        <v>9</v>
      </c>
      <c r="BF6" s="349">
        <f>BB6</f>
        <v>12</v>
      </c>
    </row>
    <row r="7" spans="1:58">
      <c r="C7" s="326"/>
      <c r="D7" s="326"/>
      <c r="E7" s="326"/>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Q7" s="327"/>
      <c r="AR7" s="327"/>
      <c r="AS7" s="327"/>
      <c r="AT7" s="327"/>
      <c r="AU7" s="327"/>
      <c r="AV7" s="327"/>
      <c r="AW7" s="327"/>
      <c r="AX7" s="327"/>
      <c r="BC7" s="327"/>
      <c r="BD7" s="349"/>
      <c r="BE7" s="349"/>
      <c r="BF7" s="349"/>
    </row>
    <row r="8" spans="1:58">
      <c r="B8" s="4" t="str">
        <f>Sales!$B$8</f>
        <v>PAYROLL</v>
      </c>
      <c r="C8" s="326"/>
      <c r="D8" s="326"/>
      <c r="E8" s="326"/>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Q8" s="327"/>
      <c r="AR8" s="327"/>
      <c r="AS8" s="327"/>
      <c r="AT8" s="327"/>
      <c r="AU8" s="327"/>
      <c r="AV8" s="327"/>
      <c r="AW8" s="327"/>
      <c r="AX8" s="327"/>
      <c r="BC8" s="327"/>
      <c r="BD8" s="349"/>
      <c r="BE8" s="349"/>
      <c r="BF8" s="349"/>
    </row>
    <row r="9" spans="1:58">
      <c r="B9" s="329" t="s">
        <v>105</v>
      </c>
      <c r="C9" s="326"/>
      <c r="D9" s="326"/>
      <c r="E9" s="326"/>
      <c r="F9" s="327">
        <f>Staffing!H80</f>
        <v>25833.333333333336</v>
      </c>
      <c r="G9" s="327">
        <f>Staffing!I80</f>
        <v>25833.333333333336</v>
      </c>
      <c r="H9" s="327">
        <f>Staffing!J80</f>
        <v>31250.000000000004</v>
      </c>
      <c r="I9" s="327">
        <f>Staffing!K80</f>
        <v>31250.000000000004</v>
      </c>
      <c r="J9" s="327">
        <f>Staffing!L80</f>
        <v>31250.000000000004</v>
      </c>
      <c r="K9" s="327">
        <f>Staffing!M80</f>
        <v>31250.000000000004</v>
      </c>
      <c r="L9" s="327">
        <f>Staffing!N80</f>
        <v>31250.000000000004</v>
      </c>
      <c r="M9" s="327">
        <f>Staffing!O80</f>
        <v>38333.333333333336</v>
      </c>
      <c r="N9" s="327">
        <f>Staffing!P80</f>
        <v>38333.333333333336</v>
      </c>
      <c r="O9" s="327">
        <f>Staffing!Q80</f>
        <v>52083.333333333336</v>
      </c>
      <c r="P9" s="327">
        <f>Staffing!R80</f>
        <v>52083.333333333336</v>
      </c>
      <c r="Q9" s="327">
        <f>Staffing!S80</f>
        <v>52083.333333333336</v>
      </c>
      <c r="R9" s="327">
        <f>Staffing!T80</f>
        <v>61191.666666666672</v>
      </c>
      <c r="S9" s="327">
        <f>Staffing!U80</f>
        <v>61191.666666666672</v>
      </c>
      <c r="T9" s="327">
        <f>Staffing!V80</f>
        <v>61354.166666666672</v>
      </c>
      <c r="U9" s="327">
        <f>Staffing!W80</f>
        <v>61354.166666666672</v>
      </c>
      <c r="V9" s="327">
        <f>Staffing!X80</f>
        <v>61354.166666666672</v>
      </c>
      <c r="W9" s="327">
        <f>Staffing!Y80</f>
        <v>68854.166666666672</v>
      </c>
      <c r="X9" s="327">
        <f>Staffing!Z80</f>
        <v>68854.166666666672</v>
      </c>
      <c r="Y9" s="327">
        <f>Staffing!AA80</f>
        <v>69066.666666666672</v>
      </c>
      <c r="Z9" s="327">
        <f>Staffing!AB80</f>
        <v>69066.666666666672</v>
      </c>
      <c r="AA9" s="327">
        <f>Staffing!AC80</f>
        <v>69479.166666666672</v>
      </c>
      <c r="AB9" s="327">
        <f>Staffing!AD80</f>
        <v>69479.166666666672</v>
      </c>
      <c r="AC9" s="327">
        <f>Staffing!AE80</f>
        <v>69479.166666666672</v>
      </c>
      <c r="AD9" s="327">
        <f>Staffing!AF80</f>
        <v>69729.166666666672</v>
      </c>
      <c r="AE9" s="327">
        <f>Staffing!AG80</f>
        <v>69729.166666666672</v>
      </c>
      <c r="AF9" s="327">
        <f>Staffing!AH80</f>
        <v>76812.5</v>
      </c>
      <c r="AG9" s="327">
        <f>Staffing!AI80</f>
        <v>84729.166666666672</v>
      </c>
      <c r="AH9" s="327">
        <f>Staffing!AJ80</f>
        <v>84729.166666666672</v>
      </c>
      <c r="AI9" s="327">
        <f>Staffing!AK80</f>
        <v>84954.166666666672</v>
      </c>
      <c r="AJ9" s="327">
        <f>Staffing!AL80</f>
        <v>84954.166666666672</v>
      </c>
      <c r="AK9" s="327">
        <f>Staffing!AM80</f>
        <v>84954.166666666672</v>
      </c>
      <c r="AL9" s="327">
        <f>Staffing!AN80</f>
        <v>84954.166666666672</v>
      </c>
      <c r="AM9" s="327">
        <f>Staffing!AO80</f>
        <v>91620.833333333343</v>
      </c>
      <c r="AN9" s="327">
        <f>Staffing!AP80</f>
        <v>91620.833333333343</v>
      </c>
      <c r="AO9" s="327">
        <f>Staffing!AQ80</f>
        <v>91620.833333333343</v>
      </c>
      <c r="AQ9" s="327">
        <f>SUM(F9:H9)</f>
        <v>82916.666666666672</v>
      </c>
      <c r="AR9" s="327">
        <f>SUM(I9:K9)</f>
        <v>93750.000000000015</v>
      </c>
      <c r="AS9" s="327">
        <f>SUM(L9:N9)</f>
        <v>107916.66666666669</v>
      </c>
      <c r="AT9" s="327">
        <f>SUM(O9:Q9)</f>
        <v>156250</v>
      </c>
      <c r="AU9" s="327">
        <f>SUM(R9:T9)</f>
        <v>183737.5</v>
      </c>
      <c r="AV9" s="327">
        <f>SUM(U9:W9)</f>
        <v>191562.5</v>
      </c>
      <c r="AW9" s="327">
        <f>SUM(X9:Z9)</f>
        <v>206987.5</v>
      </c>
      <c r="AX9" s="327">
        <f>SUM(AA9:AC9)</f>
        <v>208437.5</v>
      </c>
      <c r="AY9" s="327">
        <f>SUM(AD9:AF9)</f>
        <v>216270.83333333334</v>
      </c>
      <c r="AZ9" s="327">
        <f>SUM(AG9:AI9)</f>
        <v>254412.5</v>
      </c>
      <c r="BA9" s="327">
        <f>SUM(AJ9:AL9)</f>
        <v>254862.5</v>
      </c>
      <c r="BB9" s="327">
        <f>SUM(AM9:AO9)</f>
        <v>274862.5</v>
      </c>
      <c r="BC9" s="327"/>
      <c r="BD9" s="349">
        <f>SUM(AQ9:AT9)</f>
        <v>440833.33333333337</v>
      </c>
      <c r="BE9" s="349">
        <f>SUM(AU9:AX9)</f>
        <v>790725</v>
      </c>
      <c r="BF9" s="349">
        <f>SUM(AY9:BB9)</f>
        <v>1000408.3333333334</v>
      </c>
    </row>
    <row r="10" spans="1:58">
      <c r="B10" s="329" t="s">
        <v>106</v>
      </c>
      <c r="C10" s="326"/>
      <c r="D10" s="326"/>
      <c r="E10" s="326"/>
      <c r="F10" s="327">
        <f>Staffing!H81+Staffing!H82</f>
        <v>4817.9166666666679</v>
      </c>
      <c r="G10" s="327">
        <f>Staffing!I81+Staffing!I82</f>
        <v>4817.9166666666679</v>
      </c>
      <c r="H10" s="327">
        <f>Staffing!J81+Staffing!J82</f>
        <v>5828.125</v>
      </c>
      <c r="I10" s="327">
        <f>Staffing!K81+Staffing!K82</f>
        <v>5828.125</v>
      </c>
      <c r="J10" s="327">
        <f>Staffing!L81+Staffing!L82</f>
        <v>5828.125</v>
      </c>
      <c r="K10" s="327">
        <f>Staffing!M81+Staffing!M82</f>
        <v>5828.125</v>
      </c>
      <c r="L10" s="327">
        <f>Staffing!N81+Staffing!N82</f>
        <v>5828.125</v>
      </c>
      <c r="M10" s="327">
        <f>Staffing!O81+Staffing!O82</f>
        <v>7149.1666666666679</v>
      </c>
      <c r="N10" s="327">
        <f>Staffing!P81+Staffing!P82</f>
        <v>7149.1666666666679</v>
      </c>
      <c r="O10" s="327">
        <f>Staffing!Q81+Staffing!Q82</f>
        <v>9713.5416666666679</v>
      </c>
      <c r="P10" s="327">
        <f>Staffing!R81+Staffing!R82</f>
        <v>9713.5416666666679</v>
      </c>
      <c r="Q10" s="327">
        <f>Staffing!S81+Staffing!S82</f>
        <v>9713.5416666666679</v>
      </c>
      <c r="R10" s="327">
        <f>Staffing!T81+Staffing!T82</f>
        <v>11412.245833333334</v>
      </c>
      <c r="S10" s="327">
        <f>Staffing!U81+Staffing!U82</f>
        <v>11412.245833333334</v>
      </c>
      <c r="T10" s="327">
        <f>Staffing!V81+Staffing!V82</f>
        <v>11442.552083333336</v>
      </c>
      <c r="U10" s="327">
        <f>Staffing!W81+Staffing!W82</f>
        <v>11442.552083333336</v>
      </c>
      <c r="V10" s="327">
        <f>Staffing!X81+Staffing!X82</f>
        <v>11442.552083333336</v>
      </c>
      <c r="W10" s="327">
        <f>Staffing!Y81+Staffing!Y82</f>
        <v>12841.302083333336</v>
      </c>
      <c r="X10" s="327">
        <f>Staffing!Z81+Staffing!Z82</f>
        <v>12841.302083333336</v>
      </c>
      <c r="Y10" s="327">
        <f>Staffing!AA81+Staffing!AA82</f>
        <v>12880.933333333334</v>
      </c>
      <c r="Z10" s="327">
        <f>Staffing!AB81+Staffing!AB82</f>
        <v>12880.933333333334</v>
      </c>
      <c r="AA10" s="327">
        <f>Staffing!AC81+Staffing!AC82</f>
        <v>12957.864583333336</v>
      </c>
      <c r="AB10" s="327">
        <f>Staffing!AD81+Staffing!AD82</f>
        <v>12957.864583333336</v>
      </c>
      <c r="AC10" s="327">
        <f>Staffing!AE81+Staffing!AE82</f>
        <v>12957.864583333336</v>
      </c>
      <c r="AD10" s="327">
        <f>Staffing!AF81+Staffing!AF82</f>
        <v>13004.489583333336</v>
      </c>
      <c r="AE10" s="327">
        <f>Staffing!AG81+Staffing!AG82</f>
        <v>13004.489583333336</v>
      </c>
      <c r="AF10" s="327">
        <f>Staffing!AH81+Staffing!AH82</f>
        <v>14325.53125</v>
      </c>
      <c r="AG10" s="327">
        <f>Staffing!AI81+Staffing!AI82</f>
        <v>15801.989583333336</v>
      </c>
      <c r="AH10" s="327">
        <f>Staffing!AJ81+Staffing!AJ82</f>
        <v>15801.989583333336</v>
      </c>
      <c r="AI10" s="327">
        <f>Staffing!AK81+Staffing!AK82</f>
        <v>15843.952083333334</v>
      </c>
      <c r="AJ10" s="327">
        <f>Staffing!AL81+Staffing!AL82</f>
        <v>15843.952083333334</v>
      </c>
      <c r="AK10" s="327">
        <f>Staffing!AM81+Staffing!AM82</f>
        <v>15843.952083333334</v>
      </c>
      <c r="AL10" s="327">
        <f>Staffing!AN81+Staffing!AN82</f>
        <v>15843.952083333334</v>
      </c>
      <c r="AM10" s="327">
        <f>Staffing!AO81+Staffing!AO82</f>
        <v>17087.285416666666</v>
      </c>
      <c r="AN10" s="327">
        <f>Staffing!AP81+Staffing!AP82</f>
        <v>17087.285416666666</v>
      </c>
      <c r="AO10" s="327">
        <f>Staffing!AQ81+Staffing!AQ82</f>
        <v>17087.285416666666</v>
      </c>
      <c r="AQ10" s="327">
        <f>SUM(F10:H10)</f>
        <v>15463.958333333336</v>
      </c>
      <c r="AR10" s="327">
        <f>SUM(I10:K10)</f>
        <v>17484.375</v>
      </c>
      <c r="AS10" s="327">
        <f>SUM(L10:N10)</f>
        <v>20126.458333333336</v>
      </c>
      <c r="AT10" s="327">
        <f>SUM(O10:Q10)</f>
        <v>29140.625000000004</v>
      </c>
      <c r="AU10" s="327">
        <f>SUM(R10:T10)</f>
        <v>34267.043750000004</v>
      </c>
      <c r="AV10" s="327">
        <f>SUM(U10:W10)</f>
        <v>35726.406250000007</v>
      </c>
      <c r="AW10" s="327">
        <f>SUM(X10:Z10)</f>
        <v>38603.168750000004</v>
      </c>
      <c r="AX10" s="327">
        <f>SUM(AA10:AC10)</f>
        <v>38873.593750000007</v>
      </c>
      <c r="AY10" s="327">
        <f t="shared" ref="AY10:AY46" si="0">SUM(AD10:AF10)</f>
        <v>40334.510416666672</v>
      </c>
      <c r="AZ10" s="327">
        <f t="shared" ref="AZ10:AZ49" si="1">SUM(AG10:AI10)</f>
        <v>47447.931250000009</v>
      </c>
      <c r="BA10" s="327">
        <f t="shared" ref="BA10:BA37" si="2">SUM(AJ10:AL10)</f>
        <v>47531.856249999997</v>
      </c>
      <c r="BB10" s="327">
        <f t="shared" ref="BB10:BB43" si="3">SUM(AM10:AO10)</f>
        <v>51261.856249999997</v>
      </c>
      <c r="BC10" s="327"/>
      <c r="BD10" s="349">
        <f>SUM(AQ10:AT10)</f>
        <v>82215.416666666672</v>
      </c>
      <c r="BE10" s="349">
        <f>SUM(AU10:AX10)</f>
        <v>147470.21250000002</v>
      </c>
      <c r="BF10" s="349">
        <f>SUM(AY10:BB10)</f>
        <v>186576.15416666667</v>
      </c>
    </row>
    <row r="11" spans="1:58" ht="6" customHeight="1">
      <c r="B11" s="329"/>
      <c r="C11" s="326"/>
      <c r="D11" s="326"/>
      <c r="E11" s="326"/>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Q11" s="331"/>
      <c r="AR11" s="331"/>
      <c r="AS11" s="331"/>
      <c r="AT11" s="331"/>
      <c r="AU11" s="331"/>
      <c r="AV11" s="331"/>
      <c r="AW11" s="331"/>
      <c r="AX11" s="331"/>
      <c r="AY11" s="327"/>
      <c r="AZ11" s="327"/>
      <c r="BA11" s="327"/>
      <c r="BB11" s="327"/>
      <c r="BC11" s="327"/>
      <c r="BD11" s="350"/>
      <c r="BE11" s="350"/>
      <c r="BF11" s="350"/>
    </row>
    <row r="12" spans="1:58">
      <c r="B12" s="333" t="str">
        <f>"TOTAL "&amp;B8</f>
        <v>TOTAL PAYROLL</v>
      </c>
      <c r="C12" s="334"/>
      <c r="D12" s="334"/>
      <c r="E12" s="334"/>
      <c r="F12" s="218">
        <f t="shared" ref="F12:AB12" si="4">SUM(F9:F11)</f>
        <v>30651.250000000004</v>
      </c>
      <c r="G12" s="218">
        <f t="shared" si="4"/>
        <v>30651.250000000004</v>
      </c>
      <c r="H12" s="218">
        <f t="shared" si="4"/>
        <v>37078.125</v>
      </c>
      <c r="I12" s="218">
        <f t="shared" si="4"/>
        <v>37078.125</v>
      </c>
      <c r="J12" s="218">
        <f t="shared" si="4"/>
        <v>37078.125</v>
      </c>
      <c r="K12" s="218">
        <f t="shared" si="4"/>
        <v>37078.125</v>
      </c>
      <c r="L12" s="218">
        <f t="shared" si="4"/>
        <v>37078.125</v>
      </c>
      <c r="M12" s="218">
        <f t="shared" si="4"/>
        <v>45482.5</v>
      </c>
      <c r="N12" s="218">
        <f t="shared" si="4"/>
        <v>45482.5</v>
      </c>
      <c r="O12" s="218">
        <f t="shared" si="4"/>
        <v>61796.875</v>
      </c>
      <c r="P12" s="218">
        <f t="shared" si="4"/>
        <v>61796.875</v>
      </c>
      <c r="Q12" s="218">
        <f t="shared" si="4"/>
        <v>61796.875</v>
      </c>
      <c r="R12" s="218">
        <f t="shared" si="4"/>
        <v>72603.912500000006</v>
      </c>
      <c r="S12" s="218">
        <f t="shared" si="4"/>
        <v>72603.912500000006</v>
      </c>
      <c r="T12" s="218">
        <f t="shared" si="4"/>
        <v>72796.71875</v>
      </c>
      <c r="U12" s="218">
        <f t="shared" si="4"/>
        <v>72796.71875</v>
      </c>
      <c r="V12" s="218">
        <f t="shared" si="4"/>
        <v>72796.71875</v>
      </c>
      <c r="W12" s="218">
        <f t="shared" si="4"/>
        <v>81695.46875</v>
      </c>
      <c r="X12" s="218">
        <f t="shared" si="4"/>
        <v>81695.46875</v>
      </c>
      <c r="Y12" s="218">
        <f t="shared" si="4"/>
        <v>81947.600000000006</v>
      </c>
      <c r="Z12" s="218">
        <f t="shared" si="4"/>
        <v>81947.600000000006</v>
      </c>
      <c r="AA12" s="218">
        <f t="shared" si="4"/>
        <v>82437.03125</v>
      </c>
      <c r="AB12" s="218">
        <f t="shared" si="4"/>
        <v>82437.03125</v>
      </c>
      <c r="AC12" s="218">
        <f>SUM(AC9:AC11)</f>
        <v>82437.03125</v>
      </c>
      <c r="AD12" s="218">
        <f t="shared" ref="AD12:AO12" si="5">SUM(AD9:AD11)</f>
        <v>82733.65625</v>
      </c>
      <c r="AE12" s="218">
        <f t="shared" si="5"/>
        <v>82733.65625</v>
      </c>
      <c r="AF12" s="218">
        <f t="shared" si="5"/>
        <v>91138.03125</v>
      </c>
      <c r="AG12" s="218">
        <f t="shared" si="5"/>
        <v>100531.15625</v>
      </c>
      <c r="AH12" s="218">
        <f t="shared" si="5"/>
        <v>100531.15625</v>
      </c>
      <c r="AI12" s="218">
        <f t="shared" si="5"/>
        <v>100798.11875000001</v>
      </c>
      <c r="AJ12" s="218">
        <f t="shared" si="5"/>
        <v>100798.11875000001</v>
      </c>
      <c r="AK12" s="218">
        <f t="shared" si="5"/>
        <v>100798.11875000001</v>
      </c>
      <c r="AL12" s="218">
        <f t="shared" si="5"/>
        <v>100798.11875000001</v>
      </c>
      <c r="AM12" s="218">
        <f t="shared" si="5"/>
        <v>108708.11875000001</v>
      </c>
      <c r="AN12" s="218">
        <f t="shared" si="5"/>
        <v>108708.11875000001</v>
      </c>
      <c r="AO12" s="218">
        <f t="shared" si="5"/>
        <v>108708.11875000001</v>
      </c>
      <c r="AQ12" s="218">
        <f t="shared" ref="AQ12:AW12" si="6">SUM(AQ9:AQ11)</f>
        <v>98380.625</v>
      </c>
      <c r="AR12" s="218">
        <f t="shared" si="6"/>
        <v>111234.37500000001</v>
      </c>
      <c r="AS12" s="218">
        <f t="shared" si="6"/>
        <v>128043.12500000003</v>
      </c>
      <c r="AT12" s="218">
        <f t="shared" si="6"/>
        <v>185390.625</v>
      </c>
      <c r="AU12" s="218">
        <f t="shared" si="6"/>
        <v>218004.54375000001</v>
      </c>
      <c r="AV12" s="218">
        <f t="shared" si="6"/>
        <v>227288.90625</v>
      </c>
      <c r="AW12" s="218">
        <f t="shared" si="6"/>
        <v>245590.66875000001</v>
      </c>
      <c r="AX12" s="218">
        <f>SUM(AX9:AX11)</f>
        <v>247311.09375</v>
      </c>
      <c r="AY12" s="218">
        <f t="shared" si="0"/>
        <v>256605.34375</v>
      </c>
      <c r="AZ12" s="218">
        <f t="shared" si="1"/>
        <v>301860.43125000002</v>
      </c>
      <c r="BA12" s="218">
        <f t="shared" si="2"/>
        <v>302394.35625000001</v>
      </c>
      <c r="BB12" s="218">
        <f>SUM(AM12:AO12)</f>
        <v>326124.35625000001</v>
      </c>
      <c r="BC12" s="327"/>
      <c r="BD12" s="216">
        <f>SUM(AQ12:AT12)</f>
        <v>523048.75</v>
      </c>
      <c r="BE12" s="216">
        <f>SUM(AU12:AX12)</f>
        <v>938195.21250000002</v>
      </c>
      <c r="BF12" s="216">
        <f>SUM(AY12:BB12)</f>
        <v>1186984.4875</v>
      </c>
    </row>
    <row r="13" spans="1:58">
      <c r="C13" s="326"/>
      <c r="D13" s="326"/>
      <c r="E13" s="326"/>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Q13" s="327"/>
      <c r="AR13" s="327"/>
      <c r="AS13" s="327"/>
      <c r="AT13" s="327"/>
      <c r="AU13" s="327"/>
      <c r="AV13" s="327"/>
      <c r="AW13" s="327"/>
      <c r="AX13" s="327"/>
      <c r="AY13" s="327"/>
      <c r="AZ13" s="327"/>
      <c r="BA13" s="327"/>
      <c r="BB13" s="327"/>
      <c r="BC13" s="327"/>
      <c r="BD13" s="349"/>
      <c r="BE13" s="349"/>
      <c r="BF13" s="349"/>
    </row>
    <row r="14" spans="1:58">
      <c r="B14" s="4" t="s">
        <v>108</v>
      </c>
      <c r="C14" s="326"/>
      <c r="D14" s="326"/>
      <c r="E14" s="326"/>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Q14" s="327"/>
      <c r="AR14" s="327"/>
      <c r="AS14" s="327"/>
      <c r="AT14" s="327"/>
      <c r="AU14" s="327"/>
      <c r="AV14" s="327"/>
      <c r="AW14" s="327"/>
      <c r="AX14" s="327"/>
      <c r="AY14" s="327"/>
      <c r="AZ14" s="327"/>
      <c r="BA14" s="327"/>
      <c r="BB14" s="327"/>
      <c r="BC14" s="327"/>
      <c r="BD14" s="349"/>
      <c r="BE14" s="349"/>
      <c r="BF14" s="349"/>
    </row>
    <row r="15" spans="1:58">
      <c r="B15" s="335" t="s">
        <v>109</v>
      </c>
      <c r="C15" s="326"/>
      <c r="D15" s="336">
        <v>7000</v>
      </c>
      <c r="E15" s="337" t="s">
        <v>110</v>
      </c>
      <c r="F15" s="327">
        <f>$D15</f>
        <v>7000</v>
      </c>
      <c r="G15" s="327">
        <f t="shared" ref="G15:AO15" si="7">$D15</f>
        <v>7000</v>
      </c>
      <c r="H15" s="327">
        <f t="shared" si="7"/>
        <v>7000</v>
      </c>
      <c r="I15" s="327">
        <f t="shared" si="7"/>
        <v>7000</v>
      </c>
      <c r="J15" s="327">
        <f t="shared" si="7"/>
        <v>7000</v>
      </c>
      <c r="K15" s="327">
        <f t="shared" si="7"/>
        <v>7000</v>
      </c>
      <c r="L15" s="327">
        <f t="shared" si="7"/>
        <v>7000</v>
      </c>
      <c r="M15" s="327">
        <f t="shared" si="7"/>
        <v>7000</v>
      </c>
      <c r="N15" s="327">
        <f t="shared" si="7"/>
        <v>7000</v>
      </c>
      <c r="O15" s="327">
        <f t="shared" si="7"/>
        <v>7000</v>
      </c>
      <c r="P15" s="327">
        <f t="shared" si="7"/>
        <v>7000</v>
      </c>
      <c r="Q15" s="327">
        <f t="shared" si="7"/>
        <v>7000</v>
      </c>
      <c r="R15" s="327">
        <f t="shared" si="7"/>
        <v>7000</v>
      </c>
      <c r="S15" s="327">
        <f t="shared" si="7"/>
        <v>7000</v>
      </c>
      <c r="T15" s="327">
        <f t="shared" si="7"/>
        <v>7000</v>
      </c>
      <c r="U15" s="327">
        <f t="shared" si="7"/>
        <v>7000</v>
      </c>
      <c r="V15" s="327">
        <f t="shared" si="7"/>
        <v>7000</v>
      </c>
      <c r="W15" s="327">
        <f t="shared" si="7"/>
        <v>7000</v>
      </c>
      <c r="X15" s="327">
        <f t="shared" si="7"/>
        <v>7000</v>
      </c>
      <c r="Y15" s="327">
        <f t="shared" si="7"/>
        <v>7000</v>
      </c>
      <c r="Z15" s="327">
        <f t="shared" si="7"/>
        <v>7000</v>
      </c>
      <c r="AA15" s="327">
        <f t="shared" si="7"/>
        <v>7000</v>
      </c>
      <c r="AB15" s="327">
        <f t="shared" si="7"/>
        <v>7000</v>
      </c>
      <c r="AC15" s="327">
        <f t="shared" si="7"/>
        <v>7000</v>
      </c>
      <c r="AD15" s="327">
        <f t="shared" si="7"/>
        <v>7000</v>
      </c>
      <c r="AE15" s="327">
        <f t="shared" si="7"/>
        <v>7000</v>
      </c>
      <c r="AF15" s="327">
        <f t="shared" si="7"/>
        <v>7000</v>
      </c>
      <c r="AG15" s="327">
        <f t="shared" si="7"/>
        <v>7000</v>
      </c>
      <c r="AH15" s="327">
        <f t="shared" si="7"/>
        <v>7000</v>
      </c>
      <c r="AI15" s="327">
        <f t="shared" si="7"/>
        <v>7000</v>
      </c>
      <c r="AJ15" s="327">
        <f t="shared" si="7"/>
        <v>7000</v>
      </c>
      <c r="AK15" s="327">
        <f t="shared" si="7"/>
        <v>7000</v>
      </c>
      <c r="AL15" s="327">
        <f t="shared" si="7"/>
        <v>7000</v>
      </c>
      <c r="AM15" s="327">
        <f t="shared" si="7"/>
        <v>7000</v>
      </c>
      <c r="AN15" s="327">
        <f t="shared" si="7"/>
        <v>7000</v>
      </c>
      <c r="AO15" s="327">
        <f t="shared" si="7"/>
        <v>7000</v>
      </c>
      <c r="AQ15" s="327">
        <f>SUM(F15:H15)</f>
        <v>21000</v>
      </c>
      <c r="AR15" s="327">
        <f>SUM(I15:K15)</f>
        <v>21000</v>
      </c>
      <c r="AS15" s="327">
        <f>SUM(L15:N15)</f>
        <v>21000</v>
      </c>
      <c r="AT15" s="327">
        <f>SUM(O15:Q15)</f>
        <v>21000</v>
      </c>
      <c r="AU15" s="327">
        <f>SUM(R15:T15)</f>
        <v>21000</v>
      </c>
      <c r="AV15" s="327">
        <f>SUM(U15:W15)</f>
        <v>21000</v>
      </c>
      <c r="AW15" s="327">
        <f>SUM(X15:Z15)</f>
        <v>21000</v>
      </c>
      <c r="AX15" s="327">
        <f>SUM(AA15:AC15)</f>
        <v>21000</v>
      </c>
      <c r="AY15" s="327">
        <f t="shared" si="0"/>
        <v>21000</v>
      </c>
      <c r="AZ15" s="327">
        <f t="shared" si="1"/>
        <v>21000</v>
      </c>
      <c r="BA15" s="327">
        <f t="shared" si="2"/>
        <v>21000</v>
      </c>
      <c r="BB15" s="327">
        <f t="shared" si="3"/>
        <v>21000</v>
      </c>
      <c r="BC15" s="327"/>
      <c r="BD15" s="349">
        <f>SUM(AQ15:AT15)</f>
        <v>84000</v>
      </c>
      <c r="BE15" s="349">
        <f>SUM(AU15:AX15)</f>
        <v>84000</v>
      </c>
      <c r="BF15" s="349">
        <f>SUM(AY15:BB15)</f>
        <v>84000</v>
      </c>
    </row>
    <row r="16" spans="1:58">
      <c r="B16" s="335" t="s">
        <v>111</v>
      </c>
      <c r="C16" s="326"/>
      <c r="D16" s="326"/>
      <c r="E16" s="326"/>
      <c r="F16" s="331">
        <v>0</v>
      </c>
      <c r="G16" s="331">
        <v>0</v>
      </c>
      <c r="H16" s="331">
        <v>0</v>
      </c>
      <c r="I16" s="331">
        <v>0</v>
      </c>
      <c r="J16" s="331">
        <v>0</v>
      </c>
      <c r="K16" s="331">
        <v>0</v>
      </c>
      <c r="L16" s="331">
        <v>0</v>
      </c>
      <c r="M16" s="331">
        <v>0</v>
      </c>
      <c r="N16" s="331">
        <v>0</v>
      </c>
      <c r="O16" s="331">
        <v>0</v>
      </c>
      <c r="P16" s="331">
        <v>0</v>
      </c>
      <c r="Q16" s="331">
        <v>0</v>
      </c>
      <c r="R16" s="331">
        <v>0</v>
      </c>
      <c r="S16" s="331">
        <v>0</v>
      </c>
      <c r="T16" s="331">
        <v>0</v>
      </c>
      <c r="U16" s="331">
        <v>0</v>
      </c>
      <c r="V16" s="331">
        <v>0</v>
      </c>
      <c r="W16" s="331">
        <v>0</v>
      </c>
      <c r="X16" s="331">
        <v>0</v>
      </c>
      <c r="Y16" s="331">
        <v>0</v>
      </c>
      <c r="Z16" s="331">
        <v>0</v>
      </c>
      <c r="AA16" s="331">
        <v>0</v>
      </c>
      <c r="AB16" s="331">
        <v>0</v>
      </c>
      <c r="AC16" s="331">
        <v>0</v>
      </c>
      <c r="AD16" s="331">
        <v>0</v>
      </c>
      <c r="AE16" s="331">
        <v>0</v>
      </c>
      <c r="AF16" s="331">
        <v>0</v>
      </c>
      <c r="AG16" s="331">
        <v>0</v>
      </c>
      <c r="AH16" s="331">
        <v>0</v>
      </c>
      <c r="AI16" s="331">
        <v>0</v>
      </c>
      <c r="AJ16" s="331">
        <v>0</v>
      </c>
      <c r="AK16" s="331">
        <v>0</v>
      </c>
      <c r="AL16" s="331">
        <v>0</v>
      </c>
      <c r="AM16" s="331">
        <v>0</v>
      </c>
      <c r="AN16" s="331">
        <v>0</v>
      </c>
      <c r="AO16" s="331">
        <v>0</v>
      </c>
      <c r="AQ16" s="331">
        <v>0</v>
      </c>
      <c r="AR16" s="331">
        <v>0</v>
      </c>
      <c r="AS16" s="331">
        <v>0</v>
      </c>
      <c r="AT16" s="331">
        <v>0</v>
      </c>
      <c r="AU16" s="331">
        <v>0</v>
      </c>
      <c r="AV16" s="331">
        <v>0</v>
      </c>
      <c r="AW16" s="331">
        <v>0</v>
      </c>
      <c r="AX16" s="331">
        <v>0</v>
      </c>
      <c r="AY16" s="327">
        <f t="shared" si="0"/>
        <v>0</v>
      </c>
      <c r="AZ16" s="327">
        <f t="shared" si="1"/>
        <v>0</v>
      </c>
      <c r="BA16" s="327">
        <f t="shared" si="2"/>
        <v>0</v>
      </c>
      <c r="BB16" s="327">
        <f t="shared" si="3"/>
        <v>0</v>
      </c>
      <c r="BC16" s="327"/>
      <c r="BD16" s="349">
        <f>SUM(AQ16:AT16)</f>
        <v>0</v>
      </c>
      <c r="BE16" s="349">
        <f>SUM(AU16:AX16)</f>
        <v>0</v>
      </c>
      <c r="BF16" s="349">
        <f>SUM(AY16:BB16)</f>
        <v>0</v>
      </c>
    </row>
    <row r="17" spans="1:58" ht="6" customHeight="1">
      <c r="B17" s="329"/>
      <c r="C17" s="326"/>
      <c r="D17" s="326"/>
      <c r="E17" s="326"/>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Q17" s="331"/>
      <c r="AR17" s="331"/>
      <c r="AS17" s="331"/>
      <c r="AT17" s="331"/>
      <c r="AU17" s="331"/>
      <c r="AV17" s="331"/>
      <c r="AW17" s="331"/>
      <c r="AX17" s="331"/>
      <c r="AY17" s="327"/>
      <c r="AZ17" s="327"/>
      <c r="BA17" s="327"/>
      <c r="BB17" s="327"/>
      <c r="BC17" s="327"/>
      <c r="BD17" s="350"/>
      <c r="BE17" s="350"/>
      <c r="BF17" s="350"/>
    </row>
    <row r="18" spans="1:58">
      <c r="B18" s="333" t="str">
        <f>"TOTAL "&amp;B14</f>
        <v>TOTAL CONTRACTORS</v>
      </c>
      <c r="C18" s="334"/>
      <c r="D18" s="334"/>
      <c r="E18" s="334"/>
      <c r="F18" s="218">
        <f t="shared" ref="F18:AQ18" si="8">SUM(F15:F17)</f>
        <v>7000</v>
      </c>
      <c r="G18" s="218">
        <f t="shared" si="8"/>
        <v>7000</v>
      </c>
      <c r="H18" s="218">
        <f t="shared" si="8"/>
        <v>7000</v>
      </c>
      <c r="I18" s="218">
        <f t="shared" si="8"/>
        <v>7000</v>
      </c>
      <c r="J18" s="218">
        <f t="shared" si="8"/>
        <v>7000</v>
      </c>
      <c r="K18" s="218">
        <f t="shared" si="8"/>
        <v>7000</v>
      </c>
      <c r="L18" s="218">
        <f t="shared" si="8"/>
        <v>7000</v>
      </c>
      <c r="M18" s="218">
        <f t="shared" si="8"/>
        <v>7000</v>
      </c>
      <c r="N18" s="218">
        <f t="shared" si="8"/>
        <v>7000</v>
      </c>
      <c r="O18" s="218">
        <f t="shared" si="8"/>
        <v>7000</v>
      </c>
      <c r="P18" s="218">
        <f t="shared" si="8"/>
        <v>7000</v>
      </c>
      <c r="Q18" s="218">
        <f t="shared" si="8"/>
        <v>7000</v>
      </c>
      <c r="R18" s="218">
        <f t="shared" si="8"/>
        <v>7000</v>
      </c>
      <c r="S18" s="218">
        <f t="shared" si="8"/>
        <v>7000</v>
      </c>
      <c r="T18" s="218">
        <f t="shared" si="8"/>
        <v>7000</v>
      </c>
      <c r="U18" s="218">
        <f t="shared" si="8"/>
        <v>7000</v>
      </c>
      <c r="V18" s="218">
        <f t="shared" si="8"/>
        <v>7000</v>
      </c>
      <c r="W18" s="218">
        <f t="shared" si="8"/>
        <v>7000</v>
      </c>
      <c r="X18" s="218">
        <f t="shared" si="8"/>
        <v>7000</v>
      </c>
      <c r="Y18" s="218">
        <f t="shared" si="8"/>
        <v>7000</v>
      </c>
      <c r="Z18" s="218">
        <f t="shared" si="8"/>
        <v>7000</v>
      </c>
      <c r="AA18" s="218">
        <f t="shared" si="8"/>
        <v>7000</v>
      </c>
      <c r="AB18" s="218">
        <f t="shared" si="8"/>
        <v>7000</v>
      </c>
      <c r="AC18" s="218">
        <f>SUM(AC15:AC17)</f>
        <v>7000</v>
      </c>
      <c r="AD18" s="218">
        <f t="shared" ref="AD18:AO18" si="9">SUM(AD15:AD17)</f>
        <v>7000</v>
      </c>
      <c r="AE18" s="218">
        <f t="shared" si="9"/>
        <v>7000</v>
      </c>
      <c r="AF18" s="218">
        <f t="shared" si="9"/>
        <v>7000</v>
      </c>
      <c r="AG18" s="218">
        <f t="shared" si="9"/>
        <v>7000</v>
      </c>
      <c r="AH18" s="218">
        <f t="shared" si="9"/>
        <v>7000</v>
      </c>
      <c r="AI18" s="218">
        <f t="shared" si="9"/>
        <v>7000</v>
      </c>
      <c r="AJ18" s="218">
        <f t="shared" si="9"/>
        <v>7000</v>
      </c>
      <c r="AK18" s="218">
        <f t="shared" si="9"/>
        <v>7000</v>
      </c>
      <c r="AL18" s="218">
        <f t="shared" si="9"/>
        <v>7000</v>
      </c>
      <c r="AM18" s="218">
        <f t="shared" si="9"/>
        <v>7000</v>
      </c>
      <c r="AN18" s="218">
        <f t="shared" si="9"/>
        <v>7000</v>
      </c>
      <c r="AO18" s="218">
        <f t="shared" si="9"/>
        <v>7000</v>
      </c>
      <c r="AQ18" s="218">
        <f t="shared" si="8"/>
        <v>21000</v>
      </c>
      <c r="AR18" s="218">
        <f t="shared" ref="AR18:AX18" si="10">SUM(AR15:AR17)</f>
        <v>21000</v>
      </c>
      <c r="AS18" s="218">
        <f t="shared" si="10"/>
        <v>21000</v>
      </c>
      <c r="AT18" s="218">
        <f t="shared" si="10"/>
        <v>21000</v>
      </c>
      <c r="AU18" s="218">
        <f t="shared" si="10"/>
        <v>21000</v>
      </c>
      <c r="AV18" s="218">
        <f t="shared" si="10"/>
        <v>21000</v>
      </c>
      <c r="AW18" s="218">
        <f t="shared" si="10"/>
        <v>21000</v>
      </c>
      <c r="AX18" s="218">
        <f t="shared" si="10"/>
        <v>21000</v>
      </c>
      <c r="AY18" s="218">
        <f t="shared" si="0"/>
        <v>21000</v>
      </c>
      <c r="AZ18" s="218">
        <f t="shared" si="1"/>
        <v>21000</v>
      </c>
      <c r="BA18" s="218">
        <f t="shared" si="2"/>
        <v>21000</v>
      </c>
      <c r="BB18" s="218">
        <f t="shared" si="3"/>
        <v>21000</v>
      </c>
      <c r="BC18" s="327"/>
      <c r="BD18" s="216">
        <f>SUM(AQ18:AT18)</f>
        <v>84000</v>
      </c>
      <c r="BE18" s="216">
        <f>SUM(AU18:AX18)</f>
        <v>84000</v>
      </c>
      <c r="BF18" s="216">
        <f>SUM(AY18:BB18)</f>
        <v>84000</v>
      </c>
    </row>
    <row r="19" spans="1:58">
      <c r="AY19" s="327"/>
      <c r="AZ19" s="327"/>
      <c r="BA19" s="327"/>
      <c r="BB19" s="327"/>
      <c r="BC19" s="327"/>
      <c r="BD19" s="351"/>
      <c r="BE19" s="351"/>
      <c r="BF19" s="351"/>
    </row>
    <row r="20" spans="1:58">
      <c r="B20" s="4" t="s">
        <v>112</v>
      </c>
      <c r="C20" s="326"/>
      <c r="D20" s="326"/>
      <c r="E20" s="326"/>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Q20" s="327"/>
      <c r="AR20" s="327"/>
      <c r="AS20" s="327"/>
      <c r="AT20" s="327"/>
      <c r="AU20" s="327"/>
      <c r="AV20" s="327"/>
      <c r="AW20" s="327"/>
      <c r="AX20" s="327"/>
      <c r="AY20" s="327"/>
      <c r="AZ20" s="327"/>
      <c r="BA20" s="327"/>
      <c r="BB20" s="327"/>
      <c r="BC20" s="327"/>
      <c r="BD20" s="349"/>
      <c r="BE20" s="349"/>
      <c r="BF20" s="349"/>
    </row>
    <row r="21" spans="1:58">
      <c r="B21" s="335" t="s">
        <v>136</v>
      </c>
      <c r="C21" s="326"/>
      <c r="D21" s="338">
        <v>2500</v>
      </c>
      <c r="E21" s="337" t="s">
        <v>110</v>
      </c>
      <c r="F21" s="327">
        <f>$D21</f>
        <v>2500</v>
      </c>
      <c r="G21" s="327">
        <f t="shared" ref="G21:AO21" si="11">$D21</f>
        <v>2500</v>
      </c>
      <c r="H21" s="327">
        <f t="shared" si="11"/>
        <v>2500</v>
      </c>
      <c r="I21" s="327">
        <f t="shared" si="11"/>
        <v>2500</v>
      </c>
      <c r="J21" s="327">
        <f t="shared" si="11"/>
        <v>2500</v>
      </c>
      <c r="K21" s="327">
        <f t="shared" si="11"/>
        <v>2500</v>
      </c>
      <c r="L21" s="327">
        <f t="shared" si="11"/>
        <v>2500</v>
      </c>
      <c r="M21" s="327">
        <f t="shared" si="11"/>
        <v>2500</v>
      </c>
      <c r="N21" s="327">
        <f t="shared" si="11"/>
        <v>2500</v>
      </c>
      <c r="O21" s="327">
        <f t="shared" si="11"/>
        <v>2500</v>
      </c>
      <c r="P21" s="327">
        <f t="shared" si="11"/>
        <v>2500</v>
      </c>
      <c r="Q21" s="327">
        <f t="shared" si="11"/>
        <v>2500</v>
      </c>
      <c r="R21" s="327">
        <f t="shared" si="11"/>
        <v>2500</v>
      </c>
      <c r="S21" s="327">
        <f t="shared" si="11"/>
        <v>2500</v>
      </c>
      <c r="T21" s="327">
        <f t="shared" si="11"/>
        <v>2500</v>
      </c>
      <c r="U21" s="327">
        <f t="shared" si="11"/>
        <v>2500</v>
      </c>
      <c r="V21" s="327">
        <f t="shared" si="11"/>
        <v>2500</v>
      </c>
      <c r="W21" s="327">
        <f t="shared" si="11"/>
        <v>2500</v>
      </c>
      <c r="X21" s="327">
        <f t="shared" si="11"/>
        <v>2500</v>
      </c>
      <c r="Y21" s="327">
        <f t="shared" si="11"/>
        <v>2500</v>
      </c>
      <c r="Z21" s="327">
        <f t="shared" si="11"/>
        <v>2500</v>
      </c>
      <c r="AA21" s="327">
        <f t="shared" si="11"/>
        <v>2500</v>
      </c>
      <c r="AB21" s="327">
        <f t="shared" si="11"/>
        <v>2500</v>
      </c>
      <c r="AC21" s="327">
        <f t="shared" si="11"/>
        <v>2500</v>
      </c>
      <c r="AD21" s="327">
        <f>$D21</f>
        <v>2500</v>
      </c>
      <c r="AE21" s="327">
        <f t="shared" si="11"/>
        <v>2500</v>
      </c>
      <c r="AF21" s="327">
        <f t="shared" si="11"/>
        <v>2500</v>
      </c>
      <c r="AG21" s="327">
        <f t="shared" si="11"/>
        <v>2500</v>
      </c>
      <c r="AH21" s="327">
        <f t="shared" si="11"/>
        <v>2500</v>
      </c>
      <c r="AI21" s="327">
        <f t="shared" si="11"/>
        <v>2500</v>
      </c>
      <c r="AJ21" s="327">
        <f t="shared" si="11"/>
        <v>2500</v>
      </c>
      <c r="AK21" s="327">
        <f t="shared" si="11"/>
        <v>2500</v>
      </c>
      <c r="AL21" s="327">
        <f t="shared" si="11"/>
        <v>2500</v>
      </c>
      <c r="AM21" s="327">
        <f t="shared" si="11"/>
        <v>2500</v>
      </c>
      <c r="AN21" s="327">
        <f t="shared" si="11"/>
        <v>2500</v>
      </c>
      <c r="AO21" s="327">
        <f t="shared" si="11"/>
        <v>2500</v>
      </c>
      <c r="AQ21" s="327">
        <f>SUM(F21:H21)</f>
        <v>7500</v>
      </c>
      <c r="AR21" s="327">
        <f>SUM(I21:K21)</f>
        <v>7500</v>
      </c>
      <c r="AS21" s="327">
        <f>SUM(L21:N21)</f>
        <v>7500</v>
      </c>
      <c r="AT21" s="327">
        <f>SUM(O21:Q21)</f>
        <v>7500</v>
      </c>
      <c r="AU21" s="327">
        <f>SUM(R21:T21)</f>
        <v>7500</v>
      </c>
      <c r="AV21" s="327">
        <f>SUM(U21:W21)</f>
        <v>7500</v>
      </c>
      <c r="AW21" s="327">
        <f>SUM(X21:Z21)</f>
        <v>7500</v>
      </c>
      <c r="AX21" s="327">
        <f>SUM(AA21:AC21)</f>
        <v>7500</v>
      </c>
      <c r="AY21" s="327">
        <f t="shared" si="0"/>
        <v>7500</v>
      </c>
      <c r="AZ21" s="327">
        <f t="shared" si="1"/>
        <v>7500</v>
      </c>
      <c r="BA21" s="327">
        <f t="shared" si="2"/>
        <v>7500</v>
      </c>
      <c r="BB21" s="327">
        <f>SUM(AM21:AO21)</f>
        <v>7500</v>
      </c>
      <c r="BC21" s="327"/>
      <c r="BD21" s="349">
        <f>SUM(AQ21:AT21)</f>
        <v>30000</v>
      </c>
      <c r="BE21" s="349">
        <f>SUM(AU21:AX21)</f>
        <v>30000</v>
      </c>
      <c r="BF21" s="349">
        <f>SUM(AY21:BB21)</f>
        <v>30000</v>
      </c>
    </row>
    <row r="22" spans="1:58">
      <c r="B22" s="335" t="s">
        <v>137</v>
      </c>
      <c r="C22" s="326"/>
      <c r="D22" s="339">
        <v>10000</v>
      </c>
      <c r="E22" s="337" t="s">
        <v>138</v>
      </c>
      <c r="F22" s="327">
        <f>$D22</f>
        <v>10000</v>
      </c>
      <c r="G22" s="327">
        <v>0</v>
      </c>
      <c r="H22" s="327">
        <v>0</v>
      </c>
      <c r="I22" s="327">
        <v>0</v>
      </c>
      <c r="J22" s="327">
        <v>0</v>
      </c>
      <c r="K22" s="327">
        <v>0</v>
      </c>
      <c r="L22" s="327">
        <v>0</v>
      </c>
      <c r="M22" s="327">
        <v>0</v>
      </c>
      <c r="N22" s="327">
        <v>0</v>
      </c>
      <c r="O22" s="327">
        <v>0</v>
      </c>
      <c r="P22" s="327">
        <v>0</v>
      </c>
      <c r="Q22" s="327">
        <v>0</v>
      </c>
      <c r="R22" s="327">
        <f>$D22</f>
        <v>10000</v>
      </c>
      <c r="S22" s="327">
        <v>0</v>
      </c>
      <c r="T22" s="327">
        <v>0</v>
      </c>
      <c r="U22" s="327">
        <v>0</v>
      </c>
      <c r="V22" s="327">
        <v>0</v>
      </c>
      <c r="W22" s="327">
        <v>0</v>
      </c>
      <c r="X22" s="327">
        <v>0</v>
      </c>
      <c r="Y22" s="327">
        <v>0</v>
      </c>
      <c r="Z22" s="327">
        <v>0</v>
      </c>
      <c r="AA22" s="327">
        <v>0</v>
      </c>
      <c r="AB22" s="327">
        <v>0</v>
      </c>
      <c r="AC22" s="327">
        <v>0</v>
      </c>
      <c r="AD22" s="327">
        <f>$D22</f>
        <v>10000</v>
      </c>
      <c r="AE22" s="327">
        <v>0</v>
      </c>
      <c r="AF22" s="327">
        <v>0</v>
      </c>
      <c r="AG22" s="327">
        <v>0</v>
      </c>
      <c r="AH22" s="327">
        <v>0</v>
      </c>
      <c r="AI22" s="327">
        <v>0</v>
      </c>
      <c r="AJ22" s="327">
        <v>0</v>
      </c>
      <c r="AK22" s="327">
        <v>0</v>
      </c>
      <c r="AL22" s="327">
        <v>0</v>
      </c>
      <c r="AM22" s="327">
        <v>0</v>
      </c>
      <c r="AN22" s="327">
        <v>0</v>
      </c>
      <c r="AO22" s="327">
        <v>0</v>
      </c>
      <c r="AQ22" s="327">
        <f>SUM(F22:H22)</f>
        <v>10000</v>
      </c>
      <c r="AR22" s="327">
        <f>SUM(I22:K22)</f>
        <v>0</v>
      </c>
      <c r="AS22" s="327">
        <f>SUM(L22:N22)</f>
        <v>0</v>
      </c>
      <c r="AT22" s="327">
        <f>SUM(O22:R22)</f>
        <v>10000</v>
      </c>
      <c r="AU22" s="327">
        <f>SUM(R22:T22)</f>
        <v>10000</v>
      </c>
      <c r="AV22" s="327">
        <f>SUM(U22:W22)</f>
        <v>0</v>
      </c>
      <c r="AW22" s="327">
        <f>SUM(X22:Z22)</f>
        <v>0</v>
      </c>
      <c r="AX22" s="327">
        <f>SUM(AA22:AC22)</f>
        <v>0</v>
      </c>
      <c r="AY22" s="327">
        <f t="shared" si="0"/>
        <v>10000</v>
      </c>
      <c r="AZ22" s="327">
        <f t="shared" si="1"/>
        <v>0</v>
      </c>
      <c r="BA22" s="327">
        <f t="shared" si="2"/>
        <v>0</v>
      </c>
      <c r="BB22" s="327">
        <f t="shared" si="3"/>
        <v>0</v>
      </c>
      <c r="BC22" s="327"/>
      <c r="BD22" s="349">
        <f>SUM(AQ22:AT22)</f>
        <v>20000</v>
      </c>
      <c r="BE22" s="349">
        <f>SUM(AU22:AX22)</f>
        <v>10000</v>
      </c>
      <c r="BF22" s="349">
        <f>SUM(AY22:BB22)</f>
        <v>10000</v>
      </c>
    </row>
    <row r="23" spans="1:58" ht="6" customHeight="1">
      <c r="B23" s="329"/>
      <c r="C23" s="326"/>
      <c r="D23" s="326"/>
      <c r="E23" s="326"/>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Q23" s="331"/>
      <c r="AR23" s="331"/>
      <c r="AS23" s="331"/>
      <c r="AT23" s="331"/>
      <c r="AU23" s="331"/>
      <c r="AV23" s="331"/>
      <c r="AW23" s="331"/>
      <c r="AX23" s="331"/>
      <c r="AY23" s="327"/>
      <c r="AZ23" s="327"/>
      <c r="BA23" s="327"/>
      <c r="BB23" s="327"/>
      <c r="BC23" s="327"/>
      <c r="BD23" s="349"/>
      <c r="BE23" s="349"/>
      <c r="BF23" s="349"/>
    </row>
    <row r="24" spans="1:58">
      <c r="B24" s="333" t="str">
        <f>"TOTAL "&amp;B20</f>
        <v>TOTAL DUES &amp; SUBSCRIPTIONS</v>
      </c>
      <c r="C24" s="334"/>
      <c r="D24" s="334"/>
      <c r="E24" s="334"/>
      <c r="F24" s="218">
        <f t="shared" ref="F24:AQ24" si="12">SUM(F21:F23)</f>
        <v>12500</v>
      </c>
      <c r="G24" s="218">
        <f t="shared" si="12"/>
        <v>2500</v>
      </c>
      <c r="H24" s="218">
        <f t="shared" si="12"/>
        <v>2500</v>
      </c>
      <c r="I24" s="218">
        <f t="shared" si="12"/>
        <v>2500</v>
      </c>
      <c r="J24" s="218">
        <f t="shared" si="12"/>
        <v>2500</v>
      </c>
      <c r="K24" s="218">
        <f t="shared" si="12"/>
        <v>2500</v>
      </c>
      <c r="L24" s="218">
        <f t="shared" si="12"/>
        <v>2500</v>
      </c>
      <c r="M24" s="218">
        <f t="shared" si="12"/>
        <v>2500</v>
      </c>
      <c r="N24" s="218">
        <f t="shared" si="12"/>
        <v>2500</v>
      </c>
      <c r="O24" s="218">
        <f t="shared" si="12"/>
        <v>2500</v>
      </c>
      <c r="P24" s="218">
        <f t="shared" si="12"/>
        <v>2500</v>
      </c>
      <c r="Q24" s="218">
        <f t="shared" si="12"/>
        <v>2500</v>
      </c>
      <c r="R24" s="218">
        <f t="shared" si="12"/>
        <v>12500</v>
      </c>
      <c r="S24" s="218">
        <f t="shared" si="12"/>
        <v>2500</v>
      </c>
      <c r="T24" s="218">
        <f t="shared" si="12"/>
        <v>2500</v>
      </c>
      <c r="U24" s="218">
        <f t="shared" si="12"/>
        <v>2500</v>
      </c>
      <c r="V24" s="218">
        <f t="shared" si="12"/>
        <v>2500</v>
      </c>
      <c r="W24" s="218">
        <f t="shared" si="12"/>
        <v>2500</v>
      </c>
      <c r="X24" s="218">
        <f t="shared" si="12"/>
        <v>2500</v>
      </c>
      <c r="Y24" s="218">
        <f t="shared" si="12"/>
        <v>2500</v>
      </c>
      <c r="Z24" s="218">
        <f t="shared" si="12"/>
        <v>2500</v>
      </c>
      <c r="AA24" s="218">
        <f t="shared" si="12"/>
        <v>2500</v>
      </c>
      <c r="AB24" s="218">
        <f t="shared" si="12"/>
        <v>2500</v>
      </c>
      <c r="AC24" s="218">
        <f t="shared" si="12"/>
        <v>2500</v>
      </c>
      <c r="AD24" s="218">
        <f>SUM(AD21:AD23)</f>
        <v>12500</v>
      </c>
      <c r="AE24" s="218">
        <f t="shared" ref="AE24:AO24" si="13">SUM(AE21:AE23)</f>
        <v>2500</v>
      </c>
      <c r="AF24" s="218">
        <f t="shared" si="13"/>
        <v>2500</v>
      </c>
      <c r="AG24" s="218">
        <f t="shared" si="13"/>
        <v>2500</v>
      </c>
      <c r="AH24" s="218">
        <f t="shared" si="13"/>
        <v>2500</v>
      </c>
      <c r="AI24" s="218">
        <f t="shared" si="13"/>
        <v>2500</v>
      </c>
      <c r="AJ24" s="218">
        <f t="shared" si="13"/>
        <v>2500</v>
      </c>
      <c r="AK24" s="218">
        <f t="shared" si="13"/>
        <v>2500</v>
      </c>
      <c r="AL24" s="218">
        <f t="shared" si="13"/>
        <v>2500</v>
      </c>
      <c r="AM24" s="218">
        <f t="shared" si="13"/>
        <v>2500</v>
      </c>
      <c r="AN24" s="218">
        <f t="shared" si="13"/>
        <v>2500</v>
      </c>
      <c r="AO24" s="218">
        <f t="shared" si="13"/>
        <v>2500</v>
      </c>
      <c r="AQ24" s="218">
        <f t="shared" si="12"/>
        <v>17500</v>
      </c>
      <c r="AR24" s="218">
        <f t="shared" ref="AR24:AX24" si="14">SUM(AR21:AR23)</f>
        <v>7500</v>
      </c>
      <c r="AS24" s="218">
        <f t="shared" si="14"/>
        <v>7500</v>
      </c>
      <c r="AT24" s="218">
        <f t="shared" si="14"/>
        <v>17500</v>
      </c>
      <c r="AU24" s="218">
        <f t="shared" si="14"/>
        <v>17500</v>
      </c>
      <c r="AV24" s="218">
        <f t="shared" si="14"/>
        <v>7500</v>
      </c>
      <c r="AW24" s="218">
        <f t="shared" si="14"/>
        <v>7500</v>
      </c>
      <c r="AX24" s="218">
        <f t="shared" si="14"/>
        <v>7500</v>
      </c>
      <c r="AY24" s="218">
        <f t="shared" si="0"/>
        <v>17500</v>
      </c>
      <c r="AZ24" s="218">
        <f t="shared" si="1"/>
        <v>7500</v>
      </c>
      <c r="BA24" s="218">
        <f>SUM(AJ24:AL24)</f>
        <v>7500</v>
      </c>
      <c r="BB24" s="218">
        <f>SUM(AM24:AO24)</f>
        <v>7500</v>
      </c>
      <c r="BC24" s="327"/>
      <c r="BD24" s="216">
        <f>SUM(AQ24:AT24)</f>
        <v>50000</v>
      </c>
      <c r="BE24" s="216">
        <f>SUM(AU24:AX24)</f>
        <v>40000</v>
      </c>
      <c r="BF24" s="216">
        <f>SUM(AY24:BB24)</f>
        <v>40000</v>
      </c>
    </row>
    <row r="25" spans="1:58">
      <c r="AY25" s="327"/>
      <c r="AZ25" s="327"/>
      <c r="BA25" s="327"/>
      <c r="BB25" s="327"/>
      <c r="BC25" s="327"/>
      <c r="BD25" s="254"/>
      <c r="BE25" s="254"/>
      <c r="BF25" s="254"/>
    </row>
    <row r="26" spans="1:58">
      <c r="B26" s="4" t="s">
        <v>115</v>
      </c>
      <c r="C26" s="326"/>
      <c r="D26" s="326"/>
      <c r="E26" s="326"/>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Q26" s="327"/>
      <c r="AR26" s="327"/>
      <c r="AS26" s="327"/>
      <c r="AT26" s="327"/>
      <c r="AU26" s="327"/>
      <c r="AV26" s="327"/>
      <c r="AW26" s="327"/>
      <c r="AX26" s="327"/>
      <c r="AY26" s="327"/>
      <c r="AZ26" s="327"/>
      <c r="BA26" s="327"/>
      <c r="BB26" s="327"/>
      <c r="BC26" s="327"/>
      <c r="BD26" s="254"/>
      <c r="BE26" s="254"/>
      <c r="BF26" s="254"/>
    </row>
    <row r="27" spans="1:58">
      <c r="B27" s="335" t="s">
        <v>116</v>
      </c>
      <c r="C27" s="326"/>
      <c r="D27" s="338">
        <v>3000</v>
      </c>
      <c r="E27" s="337" t="s">
        <v>117</v>
      </c>
      <c r="F27" s="327">
        <f>$D27*(F6-E6)</f>
        <v>9000</v>
      </c>
      <c r="G27" s="327">
        <f t="shared" ref="G27:AO27" si="15">$D27*(G6-F6)</f>
        <v>0</v>
      </c>
      <c r="H27" s="327">
        <f t="shared" si="15"/>
        <v>3000</v>
      </c>
      <c r="I27" s="327">
        <f t="shared" si="15"/>
        <v>0</v>
      </c>
      <c r="J27" s="327">
        <f t="shared" si="15"/>
        <v>0</v>
      </c>
      <c r="K27" s="327">
        <f t="shared" si="15"/>
        <v>0</v>
      </c>
      <c r="L27" s="327">
        <f t="shared" si="15"/>
        <v>0</v>
      </c>
      <c r="M27" s="327">
        <f t="shared" si="15"/>
        <v>3000</v>
      </c>
      <c r="N27" s="327">
        <f t="shared" si="15"/>
        <v>0</v>
      </c>
      <c r="O27" s="327">
        <f t="shared" si="15"/>
        <v>6000</v>
      </c>
      <c r="P27" s="327">
        <f t="shared" si="15"/>
        <v>0</v>
      </c>
      <c r="Q27" s="327">
        <f t="shared" si="15"/>
        <v>0</v>
      </c>
      <c r="R27" s="327">
        <f t="shared" si="15"/>
        <v>3000</v>
      </c>
      <c r="S27" s="327">
        <f t="shared" si="15"/>
        <v>0</v>
      </c>
      <c r="T27" s="327">
        <f t="shared" si="15"/>
        <v>0</v>
      </c>
      <c r="U27" s="327">
        <f t="shared" si="15"/>
        <v>0</v>
      </c>
      <c r="V27" s="327">
        <f t="shared" si="15"/>
        <v>0</v>
      </c>
      <c r="W27" s="327">
        <f t="shared" si="15"/>
        <v>3000</v>
      </c>
      <c r="X27" s="327">
        <f t="shared" si="15"/>
        <v>0</v>
      </c>
      <c r="Y27" s="327">
        <f t="shared" si="15"/>
        <v>0</v>
      </c>
      <c r="Z27" s="327">
        <f t="shared" si="15"/>
        <v>0</v>
      </c>
      <c r="AA27" s="327">
        <f t="shared" si="15"/>
        <v>0</v>
      </c>
      <c r="AB27" s="327">
        <f t="shared" si="15"/>
        <v>0</v>
      </c>
      <c r="AC27" s="327">
        <f t="shared" si="15"/>
        <v>0</v>
      </c>
      <c r="AD27" s="327">
        <f t="shared" si="15"/>
        <v>0</v>
      </c>
      <c r="AE27" s="327">
        <f t="shared" si="15"/>
        <v>0</v>
      </c>
      <c r="AF27" s="327">
        <f t="shared" si="15"/>
        <v>3000</v>
      </c>
      <c r="AG27" s="327">
        <f t="shared" si="15"/>
        <v>3000</v>
      </c>
      <c r="AH27" s="327">
        <f t="shared" si="15"/>
        <v>0</v>
      </c>
      <c r="AI27" s="327">
        <f t="shared" si="15"/>
        <v>0</v>
      </c>
      <c r="AJ27" s="327">
        <f t="shared" si="15"/>
        <v>0</v>
      </c>
      <c r="AK27" s="327">
        <f t="shared" si="15"/>
        <v>0</v>
      </c>
      <c r="AL27" s="327">
        <f t="shared" si="15"/>
        <v>0</v>
      </c>
      <c r="AM27" s="327">
        <f t="shared" si="15"/>
        <v>3000</v>
      </c>
      <c r="AN27" s="327">
        <f t="shared" si="15"/>
        <v>0</v>
      </c>
      <c r="AO27" s="327">
        <f t="shared" si="15"/>
        <v>0</v>
      </c>
      <c r="AQ27" s="327">
        <f>SUM(F27:H27)</f>
        <v>12000</v>
      </c>
      <c r="AR27" s="327">
        <f>SUM(I27:K27)</f>
        <v>0</v>
      </c>
      <c r="AS27" s="327">
        <f>SUM(L27:N27)</f>
        <v>3000</v>
      </c>
      <c r="AT27" s="327">
        <f>SUM(O27:Q27)</f>
        <v>6000</v>
      </c>
      <c r="AU27" s="327">
        <f>SUM(R27:T27)</f>
        <v>3000</v>
      </c>
      <c r="AV27" s="327">
        <f>SUM(U27:W27)</f>
        <v>3000</v>
      </c>
      <c r="AW27" s="327">
        <f>SUM(X27:Z27)</f>
        <v>0</v>
      </c>
      <c r="AX27" s="327">
        <f>SUM(AA27:AC27)</f>
        <v>0</v>
      </c>
      <c r="AY27" s="327">
        <f t="shared" si="0"/>
        <v>3000</v>
      </c>
      <c r="AZ27" s="327">
        <f t="shared" si="1"/>
        <v>3000</v>
      </c>
      <c r="BA27" s="327">
        <f>SUM(AJ27:AL27)</f>
        <v>0</v>
      </c>
      <c r="BB27" s="327">
        <f>SUM(AM27:AO27)</f>
        <v>3000</v>
      </c>
      <c r="BC27" s="327"/>
      <c r="BD27" s="349">
        <f>SUM(AQ27:AT27)</f>
        <v>21000</v>
      </c>
      <c r="BE27" s="349">
        <f>SUM(AU27:AX27)</f>
        <v>6000</v>
      </c>
      <c r="BF27" s="349">
        <f>SUM(AY27:BB27)</f>
        <v>9000</v>
      </c>
    </row>
    <row r="28" spans="1:58">
      <c r="B28" s="335" t="s">
        <v>118</v>
      </c>
      <c r="C28" s="326"/>
      <c r="D28" s="339">
        <v>100</v>
      </c>
      <c r="E28" s="337" t="s">
        <v>114</v>
      </c>
      <c r="F28" s="327">
        <f>$D28*F$6</f>
        <v>300</v>
      </c>
      <c r="G28" s="327">
        <f t="shared" ref="G28:AO28" si="16">$D28*G$6</f>
        <v>300</v>
      </c>
      <c r="H28" s="327">
        <f t="shared" si="16"/>
        <v>400</v>
      </c>
      <c r="I28" s="327">
        <f t="shared" si="16"/>
        <v>400</v>
      </c>
      <c r="J28" s="327">
        <f t="shared" si="16"/>
        <v>400</v>
      </c>
      <c r="K28" s="327">
        <f t="shared" si="16"/>
        <v>400</v>
      </c>
      <c r="L28" s="327">
        <f t="shared" si="16"/>
        <v>400</v>
      </c>
      <c r="M28" s="327">
        <f t="shared" si="16"/>
        <v>500</v>
      </c>
      <c r="N28" s="327">
        <f t="shared" si="16"/>
        <v>500</v>
      </c>
      <c r="O28" s="327">
        <f t="shared" si="16"/>
        <v>700</v>
      </c>
      <c r="P28" s="327">
        <f t="shared" si="16"/>
        <v>700</v>
      </c>
      <c r="Q28" s="327">
        <f t="shared" si="16"/>
        <v>700</v>
      </c>
      <c r="R28" s="327">
        <f t="shared" si="16"/>
        <v>800</v>
      </c>
      <c r="S28" s="327">
        <f t="shared" si="16"/>
        <v>800</v>
      </c>
      <c r="T28" s="327">
        <f t="shared" si="16"/>
        <v>800</v>
      </c>
      <c r="U28" s="327">
        <f t="shared" si="16"/>
        <v>800</v>
      </c>
      <c r="V28" s="327">
        <f t="shared" si="16"/>
        <v>800</v>
      </c>
      <c r="W28" s="327">
        <f t="shared" si="16"/>
        <v>900</v>
      </c>
      <c r="X28" s="327">
        <f t="shared" si="16"/>
        <v>900</v>
      </c>
      <c r="Y28" s="327">
        <f t="shared" si="16"/>
        <v>900</v>
      </c>
      <c r="Z28" s="327">
        <f t="shared" si="16"/>
        <v>900</v>
      </c>
      <c r="AA28" s="327">
        <f t="shared" si="16"/>
        <v>900</v>
      </c>
      <c r="AB28" s="327">
        <f t="shared" si="16"/>
        <v>900</v>
      </c>
      <c r="AC28" s="327">
        <f t="shared" si="16"/>
        <v>900</v>
      </c>
      <c r="AD28" s="327">
        <f>$D28*AD$6</f>
        <v>900</v>
      </c>
      <c r="AE28" s="327">
        <f t="shared" si="16"/>
        <v>900</v>
      </c>
      <c r="AF28" s="327">
        <f t="shared" si="16"/>
        <v>1000</v>
      </c>
      <c r="AG28" s="327">
        <f t="shared" si="16"/>
        <v>1100</v>
      </c>
      <c r="AH28" s="327">
        <f t="shared" si="16"/>
        <v>1100</v>
      </c>
      <c r="AI28" s="327">
        <f t="shared" si="16"/>
        <v>1100</v>
      </c>
      <c r="AJ28" s="327">
        <f t="shared" si="16"/>
        <v>1100</v>
      </c>
      <c r="AK28" s="327">
        <f t="shared" si="16"/>
        <v>1100</v>
      </c>
      <c r="AL28" s="327">
        <f t="shared" si="16"/>
        <v>1100</v>
      </c>
      <c r="AM28" s="327">
        <f t="shared" si="16"/>
        <v>1200</v>
      </c>
      <c r="AN28" s="327">
        <f t="shared" si="16"/>
        <v>1200</v>
      </c>
      <c r="AO28" s="327">
        <f t="shared" si="16"/>
        <v>1200</v>
      </c>
      <c r="AQ28" s="327">
        <f>SUM(F28:H28)</f>
        <v>1000</v>
      </c>
      <c r="AR28" s="327">
        <f>SUM(I28:K28)</f>
        <v>1200</v>
      </c>
      <c r="AS28" s="327">
        <f>SUM(L28:N28)</f>
        <v>1400</v>
      </c>
      <c r="AT28" s="327">
        <f>SUM(O28:Q28)</f>
        <v>2100</v>
      </c>
      <c r="AU28" s="327">
        <f>SUM(R28:T28)</f>
        <v>2400</v>
      </c>
      <c r="AV28" s="327">
        <f>SUM(U28:W28)</f>
        <v>2500</v>
      </c>
      <c r="AW28" s="327">
        <f>SUM(X28:Z28)</f>
        <v>2700</v>
      </c>
      <c r="AX28" s="327">
        <f>SUM(AA28:AC28)</f>
        <v>2700</v>
      </c>
      <c r="AY28" s="327">
        <f t="shared" si="0"/>
        <v>2800</v>
      </c>
      <c r="AZ28" s="327">
        <f t="shared" si="1"/>
        <v>3300</v>
      </c>
      <c r="BA28" s="327">
        <f t="shared" si="2"/>
        <v>3300</v>
      </c>
      <c r="BB28" s="327">
        <f t="shared" si="3"/>
        <v>3600</v>
      </c>
      <c r="BC28" s="327"/>
      <c r="BD28" s="349">
        <f>SUM(AQ28:AT28)</f>
        <v>5700</v>
      </c>
      <c r="BE28" s="349">
        <f>SUM(AU28:AX28)</f>
        <v>10300</v>
      </c>
      <c r="BF28" s="349">
        <f>SUM(AY28:BB28)</f>
        <v>13000</v>
      </c>
    </row>
    <row r="29" spans="1:58">
      <c r="B29" s="335" t="s">
        <v>111</v>
      </c>
      <c r="C29" s="326"/>
      <c r="D29" s="326"/>
      <c r="E29" s="326"/>
      <c r="F29" s="331">
        <v>0</v>
      </c>
      <c r="G29" s="331">
        <v>0</v>
      </c>
      <c r="H29" s="331">
        <v>0</v>
      </c>
      <c r="I29" s="331">
        <v>0</v>
      </c>
      <c r="J29" s="331">
        <v>0</v>
      </c>
      <c r="K29" s="331">
        <v>0</v>
      </c>
      <c r="L29" s="331">
        <v>0</v>
      </c>
      <c r="M29" s="331">
        <v>0</v>
      </c>
      <c r="N29" s="331">
        <v>0</v>
      </c>
      <c r="O29" s="331">
        <v>0</v>
      </c>
      <c r="P29" s="331">
        <v>0</v>
      </c>
      <c r="Q29" s="331">
        <v>0</v>
      </c>
      <c r="R29" s="331">
        <v>0</v>
      </c>
      <c r="S29" s="331">
        <v>0</v>
      </c>
      <c r="T29" s="331">
        <v>0</v>
      </c>
      <c r="U29" s="331">
        <v>0</v>
      </c>
      <c r="V29" s="331">
        <v>0</v>
      </c>
      <c r="W29" s="331">
        <v>0</v>
      </c>
      <c r="X29" s="331">
        <v>0</v>
      </c>
      <c r="Y29" s="331">
        <v>0</v>
      </c>
      <c r="Z29" s="331">
        <v>0</v>
      </c>
      <c r="AA29" s="331">
        <v>0</v>
      </c>
      <c r="AB29" s="331">
        <v>0</v>
      </c>
      <c r="AC29" s="331">
        <v>0</v>
      </c>
      <c r="AD29" s="331">
        <v>0</v>
      </c>
      <c r="AE29" s="331">
        <v>0</v>
      </c>
      <c r="AF29" s="331">
        <v>0</v>
      </c>
      <c r="AG29" s="331">
        <v>0</v>
      </c>
      <c r="AH29" s="331">
        <v>0</v>
      </c>
      <c r="AI29" s="331">
        <v>0</v>
      </c>
      <c r="AJ29" s="331">
        <v>0</v>
      </c>
      <c r="AK29" s="331">
        <v>0</v>
      </c>
      <c r="AL29" s="331">
        <v>0</v>
      </c>
      <c r="AM29" s="331">
        <v>0</v>
      </c>
      <c r="AN29" s="331">
        <v>0</v>
      </c>
      <c r="AO29" s="331">
        <v>0</v>
      </c>
      <c r="AQ29" s="327">
        <f>SUM(F29:H29)</f>
        <v>0</v>
      </c>
      <c r="AR29" s="327">
        <f>SUM(I29:K29)</f>
        <v>0</v>
      </c>
      <c r="AS29" s="327">
        <f>SUM(L29:N29)</f>
        <v>0</v>
      </c>
      <c r="AT29" s="327">
        <f>SUM(O29:Q29)</f>
        <v>0</v>
      </c>
      <c r="AU29" s="327">
        <f>SUM(R29:T29)</f>
        <v>0</v>
      </c>
      <c r="AV29" s="327">
        <f>SUM(U29:W29)</f>
        <v>0</v>
      </c>
      <c r="AW29" s="327">
        <f>SUM(X29:Z29)</f>
        <v>0</v>
      </c>
      <c r="AX29" s="327">
        <f>SUM(AA29:AC29)</f>
        <v>0</v>
      </c>
      <c r="AY29" s="327">
        <f t="shared" si="0"/>
        <v>0</v>
      </c>
      <c r="AZ29" s="327">
        <f t="shared" si="1"/>
        <v>0</v>
      </c>
      <c r="BA29" s="327">
        <f>SUM(AJ29:AL29)</f>
        <v>0</v>
      </c>
      <c r="BB29" s="327">
        <f>SUM(AM29:AO29)</f>
        <v>0</v>
      </c>
      <c r="BC29" s="327"/>
      <c r="BD29" s="349">
        <f>SUM(AQ29:AT29)</f>
        <v>0</v>
      </c>
      <c r="BE29" s="349">
        <f>SUM(AU29:AX29)</f>
        <v>0</v>
      </c>
      <c r="BF29" s="349">
        <f>SUM(AY29:BB29)</f>
        <v>0</v>
      </c>
    </row>
    <row r="30" spans="1:58" ht="6" customHeight="1">
      <c r="B30" s="329"/>
      <c r="C30" s="326"/>
      <c r="D30" s="326"/>
      <c r="E30" s="326"/>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Q30" s="331"/>
      <c r="AR30" s="331"/>
      <c r="AS30" s="331"/>
      <c r="AT30" s="331"/>
      <c r="AU30" s="331"/>
      <c r="AV30" s="331"/>
      <c r="AW30" s="331"/>
      <c r="AX30" s="331"/>
      <c r="AY30" s="327"/>
      <c r="AZ30" s="327"/>
      <c r="BA30" s="327"/>
      <c r="BB30" s="327"/>
      <c r="BC30" s="327"/>
      <c r="BD30" s="349"/>
      <c r="BE30" s="349"/>
      <c r="BF30" s="349"/>
    </row>
    <row r="31" spans="1:58">
      <c r="B31" s="333" t="str">
        <f>"TOTAL "&amp;B26</f>
        <v>TOTAL EQUIPMENT &amp; TELECOM</v>
      </c>
      <c r="C31" s="334"/>
      <c r="D31" s="334"/>
      <c r="E31" s="334"/>
      <c r="F31" s="218">
        <f t="shared" ref="F31:AQ31" si="17">SUM(F27:F30)</f>
        <v>9300</v>
      </c>
      <c r="G31" s="218">
        <f t="shared" si="17"/>
        <v>300</v>
      </c>
      <c r="H31" s="218">
        <f t="shared" si="17"/>
        <v>3400</v>
      </c>
      <c r="I31" s="218">
        <f t="shared" si="17"/>
        <v>400</v>
      </c>
      <c r="J31" s="218">
        <f t="shared" si="17"/>
        <v>400</v>
      </c>
      <c r="K31" s="218">
        <f t="shared" si="17"/>
        <v>400</v>
      </c>
      <c r="L31" s="218">
        <f t="shared" si="17"/>
        <v>400</v>
      </c>
      <c r="M31" s="218">
        <f t="shared" si="17"/>
        <v>3500</v>
      </c>
      <c r="N31" s="218">
        <f t="shared" si="17"/>
        <v>500</v>
      </c>
      <c r="O31" s="218">
        <f t="shared" si="17"/>
        <v>6700</v>
      </c>
      <c r="P31" s="218">
        <f t="shared" si="17"/>
        <v>700</v>
      </c>
      <c r="Q31" s="218">
        <f t="shared" si="17"/>
        <v>700</v>
      </c>
      <c r="R31" s="218">
        <f t="shared" si="17"/>
        <v>3800</v>
      </c>
      <c r="S31" s="218">
        <f t="shared" si="17"/>
        <v>800</v>
      </c>
      <c r="T31" s="218">
        <f t="shared" si="17"/>
        <v>800</v>
      </c>
      <c r="U31" s="218">
        <f t="shared" si="17"/>
        <v>800</v>
      </c>
      <c r="V31" s="218">
        <f t="shared" si="17"/>
        <v>800</v>
      </c>
      <c r="W31" s="218">
        <f t="shared" si="17"/>
        <v>3900</v>
      </c>
      <c r="X31" s="218">
        <f t="shared" si="17"/>
        <v>900</v>
      </c>
      <c r="Y31" s="218">
        <f t="shared" si="17"/>
        <v>900</v>
      </c>
      <c r="Z31" s="218">
        <f t="shared" si="17"/>
        <v>900</v>
      </c>
      <c r="AA31" s="218">
        <f t="shared" si="17"/>
        <v>900</v>
      </c>
      <c r="AB31" s="218">
        <f t="shared" si="17"/>
        <v>900</v>
      </c>
      <c r="AC31" s="218">
        <f t="shared" si="17"/>
        <v>900</v>
      </c>
      <c r="AD31" s="218">
        <f>SUM(AD27:AD30)</f>
        <v>900</v>
      </c>
      <c r="AE31" s="218">
        <f t="shared" ref="AE31:AO31" si="18">SUM(AE27:AE30)</f>
        <v>900</v>
      </c>
      <c r="AF31" s="218">
        <f t="shared" si="18"/>
        <v>4000</v>
      </c>
      <c r="AG31" s="218">
        <f t="shared" si="18"/>
        <v>4100</v>
      </c>
      <c r="AH31" s="218">
        <f t="shared" si="18"/>
        <v>1100</v>
      </c>
      <c r="AI31" s="218">
        <f t="shared" si="18"/>
        <v>1100</v>
      </c>
      <c r="AJ31" s="218">
        <f t="shared" si="18"/>
        <v>1100</v>
      </c>
      <c r="AK31" s="218">
        <f t="shared" si="18"/>
        <v>1100</v>
      </c>
      <c r="AL31" s="218">
        <f t="shared" si="18"/>
        <v>1100</v>
      </c>
      <c r="AM31" s="218">
        <f t="shared" si="18"/>
        <v>4200</v>
      </c>
      <c r="AN31" s="218">
        <f t="shared" si="18"/>
        <v>1200</v>
      </c>
      <c r="AO31" s="218">
        <f t="shared" si="18"/>
        <v>1200</v>
      </c>
      <c r="AQ31" s="218">
        <f t="shared" si="17"/>
        <v>13000</v>
      </c>
      <c r="AR31" s="218">
        <f t="shared" ref="AR31:AX31" si="19">SUM(AR27:AR30)</f>
        <v>1200</v>
      </c>
      <c r="AS31" s="218">
        <f t="shared" si="19"/>
        <v>4400</v>
      </c>
      <c r="AT31" s="218">
        <f t="shared" si="19"/>
        <v>8100</v>
      </c>
      <c r="AU31" s="218">
        <f t="shared" si="19"/>
        <v>5400</v>
      </c>
      <c r="AV31" s="218">
        <f t="shared" si="19"/>
        <v>5500</v>
      </c>
      <c r="AW31" s="218">
        <f t="shared" si="19"/>
        <v>2700</v>
      </c>
      <c r="AX31" s="218">
        <f t="shared" si="19"/>
        <v>2700</v>
      </c>
      <c r="AY31" s="218">
        <f t="shared" si="0"/>
        <v>5800</v>
      </c>
      <c r="AZ31" s="218">
        <f t="shared" si="1"/>
        <v>6300</v>
      </c>
      <c r="BA31" s="218">
        <f t="shared" si="2"/>
        <v>3300</v>
      </c>
      <c r="BB31" s="218">
        <f>SUM(AM31:AO31)</f>
        <v>6600</v>
      </c>
      <c r="BC31" s="327"/>
      <c r="BD31" s="216">
        <f>SUM(AQ31:AT31)</f>
        <v>26700</v>
      </c>
      <c r="BE31" s="216">
        <f>SUM(AU31:AX31)</f>
        <v>16300</v>
      </c>
      <c r="BF31" s="216">
        <f>SUM(AY31:BB31)</f>
        <v>22000</v>
      </c>
    </row>
    <row r="32" spans="1:58" s="82" customFormat="1" ht="12" customHeight="1">
      <c r="A32" s="32"/>
      <c r="B32" s="322"/>
      <c r="C32" s="322"/>
      <c r="D32" s="322"/>
      <c r="E32" s="86"/>
      <c r="F32" s="87"/>
      <c r="G32" s="86"/>
      <c r="H32" s="86"/>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1"/>
      <c r="AQ32" s="85"/>
      <c r="AR32" s="85"/>
      <c r="AS32" s="85"/>
      <c r="AT32" s="85"/>
      <c r="AU32" s="85"/>
      <c r="AV32" s="85"/>
      <c r="AW32" s="85"/>
      <c r="AX32" s="85"/>
      <c r="AY32" s="327"/>
      <c r="AZ32" s="327"/>
      <c r="BA32" s="327"/>
      <c r="BB32" s="327"/>
      <c r="BC32" s="327"/>
      <c r="BD32" s="254"/>
      <c r="BE32" s="254"/>
      <c r="BF32" s="254"/>
    </row>
    <row r="33" spans="2:58">
      <c r="B33" s="4" t="s">
        <v>119</v>
      </c>
      <c r="C33" s="326"/>
      <c r="D33" s="326"/>
      <c r="E33" s="326"/>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Q33" s="327"/>
      <c r="AR33" s="327"/>
      <c r="AS33" s="327"/>
      <c r="AT33" s="327"/>
      <c r="AU33" s="327"/>
      <c r="AV33" s="327"/>
      <c r="AW33" s="327"/>
      <c r="AX33" s="327"/>
      <c r="AY33" s="327"/>
      <c r="AZ33" s="327"/>
      <c r="BA33" s="327"/>
      <c r="BB33" s="327"/>
      <c r="BC33" s="327"/>
      <c r="BD33" s="254"/>
      <c r="BE33" s="254"/>
      <c r="BF33" s="254"/>
    </row>
    <row r="34" spans="2:58">
      <c r="B34" s="335" t="s">
        <v>120</v>
      </c>
      <c r="C34" s="326"/>
      <c r="D34" s="336">
        <v>100</v>
      </c>
      <c r="E34" s="337" t="s">
        <v>114</v>
      </c>
      <c r="F34" s="327">
        <f>$D34*F$6</f>
        <v>300</v>
      </c>
      <c r="G34" s="327">
        <f t="shared" ref="G34:AO34" si="20">$D34*G$6</f>
        <v>300</v>
      </c>
      <c r="H34" s="327">
        <f t="shared" si="20"/>
        <v>400</v>
      </c>
      <c r="I34" s="327">
        <f t="shared" si="20"/>
        <v>400</v>
      </c>
      <c r="J34" s="327">
        <f t="shared" si="20"/>
        <v>400</v>
      </c>
      <c r="K34" s="327">
        <f t="shared" si="20"/>
        <v>400</v>
      </c>
      <c r="L34" s="327">
        <f t="shared" si="20"/>
        <v>400</v>
      </c>
      <c r="M34" s="327">
        <f t="shared" si="20"/>
        <v>500</v>
      </c>
      <c r="N34" s="327">
        <f t="shared" si="20"/>
        <v>500</v>
      </c>
      <c r="O34" s="327">
        <f t="shared" si="20"/>
        <v>700</v>
      </c>
      <c r="P34" s="327">
        <f t="shared" si="20"/>
        <v>700</v>
      </c>
      <c r="Q34" s="327">
        <f t="shared" si="20"/>
        <v>700</v>
      </c>
      <c r="R34" s="327">
        <f t="shared" si="20"/>
        <v>800</v>
      </c>
      <c r="S34" s="327">
        <f t="shared" si="20"/>
        <v>800</v>
      </c>
      <c r="T34" s="327">
        <f t="shared" si="20"/>
        <v>800</v>
      </c>
      <c r="U34" s="327">
        <f t="shared" si="20"/>
        <v>800</v>
      </c>
      <c r="V34" s="327">
        <f t="shared" si="20"/>
        <v>800</v>
      </c>
      <c r="W34" s="327">
        <f t="shared" si="20"/>
        <v>900</v>
      </c>
      <c r="X34" s="327">
        <f t="shared" si="20"/>
        <v>900</v>
      </c>
      <c r="Y34" s="327">
        <f t="shared" si="20"/>
        <v>900</v>
      </c>
      <c r="Z34" s="327">
        <f t="shared" si="20"/>
        <v>900</v>
      </c>
      <c r="AA34" s="327">
        <f t="shared" si="20"/>
        <v>900</v>
      </c>
      <c r="AB34" s="327">
        <f t="shared" si="20"/>
        <v>900</v>
      </c>
      <c r="AC34" s="327">
        <f t="shared" si="20"/>
        <v>900</v>
      </c>
      <c r="AD34" s="327">
        <f>$D34*AD$6</f>
        <v>900</v>
      </c>
      <c r="AE34" s="327">
        <f t="shared" si="20"/>
        <v>900</v>
      </c>
      <c r="AF34" s="327">
        <f t="shared" si="20"/>
        <v>1000</v>
      </c>
      <c r="AG34" s="327">
        <f t="shared" si="20"/>
        <v>1100</v>
      </c>
      <c r="AH34" s="327">
        <f t="shared" si="20"/>
        <v>1100</v>
      </c>
      <c r="AI34" s="327">
        <f t="shared" si="20"/>
        <v>1100</v>
      </c>
      <c r="AJ34" s="327">
        <f t="shared" si="20"/>
        <v>1100</v>
      </c>
      <c r="AK34" s="327">
        <f t="shared" si="20"/>
        <v>1100</v>
      </c>
      <c r="AL34" s="327">
        <f t="shared" si="20"/>
        <v>1100</v>
      </c>
      <c r="AM34" s="327">
        <f t="shared" si="20"/>
        <v>1200</v>
      </c>
      <c r="AN34" s="327">
        <f t="shared" si="20"/>
        <v>1200</v>
      </c>
      <c r="AO34" s="327">
        <f t="shared" si="20"/>
        <v>1200</v>
      </c>
      <c r="AQ34" s="327">
        <f>SUM(F34:H34)</f>
        <v>1000</v>
      </c>
      <c r="AR34" s="327">
        <f>SUM(I34:K34)</f>
        <v>1200</v>
      </c>
      <c r="AS34" s="327">
        <f>SUM(L34:N34)</f>
        <v>1400</v>
      </c>
      <c r="AT34" s="327">
        <f>SUM(O34:Q34)</f>
        <v>2100</v>
      </c>
      <c r="AU34" s="327">
        <f>SUM(R34:T34)</f>
        <v>2400</v>
      </c>
      <c r="AV34" s="327">
        <f>SUM(U34:W34)</f>
        <v>2500</v>
      </c>
      <c r="AW34" s="327">
        <f>SUM(X34:Z34)</f>
        <v>2700</v>
      </c>
      <c r="AX34" s="327">
        <f>SUM(AA34:AC34)</f>
        <v>2700</v>
      </c>
      <c r="AY34" s="327">
        <f t="shared" si="0"/>
        <v>2800</v>
      </c>
      <c r="AZ34" s="327">
        <f t="shared" si="1"/>
        <v>3300</v>
      </c>
      <c r="BA34" s="327">
        <f t="shared" si="2"/>
        <v>3300</v>
      </c>
      <c r="BB34" s="327">
        <f>SUM(AM34:AO34)</f>
        <v>3600</v>
      </c>
      <c r="BC34" s="327"/>
      <c r="BD34" s="349">
        <f>SUM(AQ34:AT34)</f>
        <v>5700</v>
      </c>
      <c r="BE34" s="349">
        <f>SUM(AU34:AX34)</f>
        <v>10300</v>
      </c>
      <c r="BF34" s="349">
        <f>SUM(AY34:BB34)</f>
        <v>13000</v>
      </c>
    </row>
    <row r="35" spans="2:58">
      <c r="B35" s="335" t="s">
        <v>111</v>
      </c>
      <c r="C35" s="326"/>
      <c r="D35" s="326"/>
      <c r="E35" s="326"/>
      <c r="F35" s="331">
        <v>0</v>
      </c>
      <c r="G35" s="331">
        <v>0</v>
      </c>
      <c r="H35" s="331">
        <v>0</v>
      </c>
      <c r="I35" s="331">
        <v>0</v>
      </c>
      <c r="J35" s="331">
        <v>0</v>
      </c>
      <c r="K35" s="331">
        <v>0</v>
      </c>
      <c r="L35" s="331">
        <v>0</v>
      </c>
      <c r="M35" s="331">
        <v>0</v>
      </c>
      <c r="N35" s="331">
        <v>0</v>
      </c>
      <c r="O35" s="331">
        <v>0</v>
      </c>
      <c r="P35" s="331">
        <v>0</v>
      </c>
      <c r="Q35" s="331">
        <v>0</v>
      </c>
      <c r="R35" s="331">
        <v>0</v>
      </c>
      <c r="S35" s="331">
        <v>0</v>
      </c>
      <c r="T35" s="331">
        <v>0</v>
      </c>
      <c r="U35" s="331">
        <v>0</v>
      </c>
      <c r="V35" s="331">
        <v>0</v>
      </c>
      <c r="W35" s="331">
        <v>0</v>
      </c>
      <c r="X35" s="331">
        <v>0</v>
      </c>
      <c r="Y35" s="331">
        <v>0</v>
      </c>
      <c r="Z35" s="331">
        <v>0</v>
      </c>
      <c r="AA35" s="331">
        <v>0</v>
      </c>
      <c r="AB35" s="331">
        <v>0</v>
      </c>
      <c r="AC35" s="331">
        <v>0</v>
      </c>
      <c r="AD35" s="331">
        <v>0</v>
      </c>
      <c r="AE35" s="331">
        <v>0</v>
      </c>
      <c r="AF35" s="331">
        <v>0</v>
      </c>
      <c r="AG35" s="331">
        <v>0</v>
      </c>
      <c r="AH35" s="331">
        <v>0</v>
      </c>
      <c r="AI35" s="331">
        <v>0</v>
      </c>
      <c r="AJ35" s="331">
        <v>0</v>
      </c>
      <c r="AK35" s="331">
        <v>0</v>
      </c>
      <c r="AL35" s="331">
        <v>0</v>
      </c>
      <c r="AM35" s="331">
        <v>0</v>
      </c>
      <c r="AN35" s="331">
        <v>0</v>
      </c>
      <c r="AO35" s="331">
        <v>0</v>
      </c>
      <c r="AQ35" s="327">
        <f>SUM(F35:H35)</f>
        <v>0</v>
      </c>
      <c r="AR35" s="327">
        <f>SUM(I35:K35)</f>
        <v>0</v>
      </c>
      <c r="AS35" s="327">
        <f>SUM(L35:N35)</f>
        <v>0</v>
      </c>
      <c r="AT35" s="327">
        <f>SUM(O35:Q35)</f>
        <v>0</v>
      </c>
      <c r="AU35" s="327">
        <f>SUM(R35:T35)</f>
        <v>0</v>
      </c>
      <c r="AV35" s="327">
        <f>SUM(U35:W35)</f>
        <v>0</v>
      </c>
      <c r="AW35" s="327">
        <f>SUM(X35:Z35)</f>
        <v>0</v>
      </c>
      <c r="AX35" s="327">
        <f>SUM(AA35:AC35)</f>
        <v>0</v>
      </c>
      <c r="AY35" s="327">
        <f t="shared" si="0"/>
        <v>0</v>
      </c>
      <c r="AZ35" s="327">
        <f t="shared" si="1"/>
        <v>0</v>
      </c>
      <c r="BA35" s="327">
        <f>SUM(AJ35:AL35)</f>
        <v>0</v>
      </c>
      <c r="BB35" s="327">
        <f>SUM(AM35:AO35)</f>
        <v>0</v>
      </c>
      <c r="BC35" s="327"/>
      <c r="BD35" s="349">
        <f>SUM(AQ35:AT35)</f>
        <v>0</v>
      </c>
      <c r="BE35" s="349">
        <f>SUM(AU35:AX35)</f>
        <v>0</v>
      </c>
      <c r="BF35" s="349">
        <f>SUM(AY35:BB35)</f>
        <v>0</v>
      </c>
    </row>
    <row r="36" spans="2:58" ht="6" customHeight="1">
      <c r="B36" s="329"/>
      <c r="C36" s="326"/>
      <c r="D36" s="326"/>
      <c r="E36" s="326"/>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Q36" s="331"/>
      <c r="AR36" s="331"/>
      <c r="AS36" s="331"/>
      <c r="AT36" s="331"/>
      <c r="AU36" s="331"/>
      <c r="AV36" s="331"/>
      <c r="AW36" s="331"/>
      <c r="AX36" s="331"/>
      <c r="AY36" s="327"/>
      <c r="AZ36" s="327"/>
      <c r="BA36" s="327"/>
      <c r="BB36" s="327"/>
      <c r="BC36" s="327"/>
      <c r="BD36" s="349"/>
      <c r="BE36" s="349"/>
      <c r="BF36" s="349"/>
    </row>
    <row r="37" spans="2:58">
      <c r="B37" s="333" t="str">
        <f>"TOTAL "&amp;B33</f>
        <v>TOTAL T&amp;E</v>
      </c>
      <c r="C37" s="334"/>
      <c r="D37" s="334"/>
      <c r="E37" s="334"/>
      <c r="F37" s="218">
        <f t="shared" ref="F37:AQ37" si="21">SUM(F34:F36)</f>
        <v>300</v>
      </c>
      <c r="G37" s="218">
        <f t="shared" si="21"/>
        <v>300</v>
      </c>
      <c r="H37" s="218">
        <f t="shared" si="21"/>
        <v>400</v>
      </c>
      <c r="I37" s="218">
        <f t="shared" si="21"/>
        <v>400</v>
      </c>
      <c r="J37" s="218">
        <f t="shared" si="21"/>
        <v>400</v>
      </c>
      <c r="K37" s="218">
        <f t="shared" si="21"/>
        <v>400</v>
      </c>
      <c r="L37" s="218">
        <f t="shared" si="21"/>
        <v>400</v>
      </c>
      <c r="M37" s="218">
        <f t="shared" si="21"/>
        <v>500</v>
      </c>
      <c r="N37" s="218">
        <f t="shared" si="21"/>
        <v>500</v>
      </c>
      <c r="O37" s="218">
        <f t="shared" si="21"/>
        <v>700</v>
      </c>
      <c r="P37" s="218">
        <f t="shared" si="21"/>
        <v>700</v>
      </c>
      <c r="Q37" s="218">
        <f t="shared" si="21"/>
        <v>700</v>
      </c>
      <c r="R37" s="218">
        <f t="shared" si="21"/>
        <v>800</v>
      </c>
      <c r="S37" s="218">
        <f t="shared" si="21"/>
        <v>800</v>
      </c>
      <c r="T37" s="218">
        <f t="shared" si="21"/>
        <v>800</v>
      </c>
      <c r="U37" s="218">
        <f t="shared" si="21"/>
        <v>800</v>
      </c>
      <c r="V37" s="218">
        <f t="shared" si="21"/>
        <v>800</v>
      </c>
      <c r="W37" s="218">
        <f t="shared" si="21"/>
        <v>900</v>
      </c>
      <c r="X37" s="218">
        <f t="shared" si="21"/>
        <v>900</v>
      </c>
      <c r="Y37" s="218">
        <f t="shared" si="21"/>
        <v>900</v>
      </c>
      <c r="Z37" s="218">
        <f t="shared" si="21"/>
        <v>900</v>
      </c>
      <c r="AA37" s="218">
        <f t="shared" si="21"/>
        <v>900</v>
      </c>
      <c r="AB37" s="218">
        <f t="shared" si="21"/>
        <v>900</v>
      </c>
      <c r="AC37" s="218">
        <f t="shared" si="21"/>
        <v>900</v>
      </c>
      <c r="AD37" s="218">
        <f>SUM(AD34:AD36)</f>
        <v>900</v>
      </c>
      <c r="AE37" s="218">
        <f t="shared" ref="AE37:AO37" si="22">SUM(AE34:AE36)</f>
        <v>900</v>
      </c>
      <c r="AF37" s="218">
        <f t="shared" si="22"/>
        <v>1000</v>
      </c>
      <c r="AG37" s="218">
        <f t="shared" si="22"/>
        <v>1100</v>
      </c>
      <c r="AH37" s="218">
        <f t="shared" si="22"/>
        <v>1100</v>
      </c>
      <c r="AI37" s="218">
        <f t="shared" si="22"/>
        <v>1100</v>
      </c>
      <c r="AJ37" s="218">
        <f t="shared" si="22"/>
        <v>1100</v>
      </c>
      <c r="AK37" s="218">
        <f t="shared" si="22"/>
        <v>1100</v>
      </c>
      <c r="AL37" s="218">
        <f t="shared" si="22"/>
        <v>1100</v>
      </c>
      <c r="AM37" s="218">
        <f t="shared" si="22"/>
        <v>1200</v>
      </c>
      <c r="AN37" s="218">
        <f t="shared" si="22"/>
        <v>1200</v>
      </c>
      <c r="AO37" s="218">
        <f t="shared" si="22"/>
        <v>1200</v>
      </c>
      <c r="AQ37" s="218">
        <f t="shared" si="21"/>
        <v>1000</v>
      </c>
      <c r="AR37" s="218">
        <f t="shared" ref="AR37:AX37" si="23">SUM(AR34:AR36)</f>
        <v>1200</v>
      </c>
      <c r="AS37" s="218">
        <f t="shared" si="23"/>
        <v>1400</v>
      </c>
      <c r="AT37" s="218">
        <f t="shared" si="23"/>
        <v>2100</v>
      </c>
      <c r="AU37" s="218">
        <f t="shared" si="23"/>
        <v>2400</v>
      </c>
      <c r="AV37" s="218">
        <f t="shared" si="23"/>
        <v>2500</v>
      </c>
      <c r="AW37" s="218">
        <f t="shared" si="23"/>
        <v>2700</v>
      </c>
      <c r="AX37" s="218">
        <f t="shared" si="23"/>
        <v>2700</v>
      </c>
      <c r="AY37" s="218">
        <f t="shared" si="0"/>
        <v>2800</v>
      </c>
      <c r="AZ37" s="218">
        <f t="shared" si="1"/>
        <v>3300</v>
      </c>
      <c r="BA37" s="218">
        <f t="shared" si="2"/>
        <v>3300</v>
      </c>
      <c r="BB37" s="218">
        <f>SUM(AM37:AO37)</f>
        <v>3600</v>
      </c>
      <c r="BC37" s="327"/>
      <c r="BD37" s="216">
        <f>SUM(AQ37:AT37)</f>
        <v>5700</v>
      </c>
      <c r="BE37" s="216">
        <f>SUM(AU37:AX37)</f>
        <v>10300</v>
      </c>
      <c r="BF37" s="216">
        <f>SUM(AY37:BB37)</f>
        <v>13000</v>
      </c>
    </row>
    <row r="38" spans="2:58">
      <c r="AY38" s="327"/>
      <c r="AZ38" s="327"/>
      <c r="BA38" s="327"/>
      <c r="BB38" s="327"/>
      <c r="BC38" s="327"/>
      <c r="BD38" s="350"/>
      <c r="BE38" s="350"/>
      <c r="BF38" s="350"/>
    </row>
    <row r="39" spans="2:58">
      <c r="B39" s="340" t="s">
        <v>121</v>
      </c>
      <c r="C39" s="326"/>
      <c r="D39" s="326"/>
      <c r="E39" s="326"/>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Q39" s="327"/>
      <c r="AR39" s="327"/>
      <c r="AS39" s="327"/>
      <c r="AT39" s="327"/>
      <c r="AU39" s="327"/>
      <c r="AV39" s="327"/>
      <c r="AW39" s="327"/>
      <c r="AX39" s="327"/>
      <c r="AY39" s="327"/>
      <c r="AZ39" s="327"/>
      <c r="BA39" s="327"/>
      <c r="BB39" s="327"/>
      <c r="BC39" s="327"/>
      <c r="BD39" s="351"/>
      <c r="BE39" s="351"/>
      <c r="BF39" s="351"/>
    </row>
    <row r="40" spans="2:58">
      <c r="B40" s="335" t="s">
        <v>122</v>
      </c>
      <c r="C40" s="326"/>
      <c r="D40" s="338">
        <v>0</v>
      </c>
      <c r="E40" s="337" t="s">
        <v>110</v>
      </c>
      <c r="F40" s="327">
        <f>$D40</f>
        <v>0</v>
      </c>
      <c r="G40" s="327">
        <f t="shared" ref="G40:AD41" si="24">$D40</f>
        <v>0</v>
      </c>
      <c r="H40" s="327">
        <f t="shared" si="24"/>
        <v>0</v>
      </c>
      <c r="I40" s="327">
        <f t="shared" si="24"/>
        <v>0</v>
      </c>
      <c r="J40" s="327">
        <f t="shared" si="24"/>
        <v>0</v>
      </c>
      <c r="K40" s="327">
        <f t="shared" si="24"/>
        <v>0</v>
      </c>
      <c r="L40" s="327">
        <f t="shared" si="24"/>
        <v>0</v>
      </c>
      <c r="M40" s="327">
        <f t="shared" si="24"/>
        <v>0</v>
      </c>
      <c r="N40" s="327">
        <f t="shared" si="24"/>
        <v>0</v>
      </c>
      <c r="O40" s="327">
        <f t="shared" si="24"/>
        <v>0</v>
      </c>
      <c r="P40" s="327">
        <f t="shared" si="24"/>
        <v>0</v>
      </c>
      <c r="Q40" s="327">
        <f t="shared" si="24"/>
        <v>0</v>
      </c>
      <c r="R40" s="327">
        <f t="shared" si="24"/>
        <v>0</v>
      </c>
      <c r="S40" s="327">
        <f t="shared" si="24"/>
        <v>0</v>
      </c>
      <c r="T40" s="327">
        <f t="shared" si="24"/>
        <v>0</v>
      </c>
      <c r="U40" s="327">
        <f t="shared" si="24"/>
        <v>0</v>
      </c>
      <c r="V40" s="327">
        <f t="shared" si="24"/>
        <v>0</v>
      </c>
      <c r="W40" s="327">
        <f t="shared" si="24"/>
        <v>0</v>
      </c>
      <c r="X40" s="327">
        <f t="shared" si="24"/>
        <v>0</v>
      </c>
      <c r="Y40" s="327">
        <f t="shared" si="24"/>
        <v>0</v>
      </c>
      <c r="Z40" s="327">
        <f t="shared" si="24"/>
        <v>0</v>
      </c>
      <c r="AA40" s="327">
        <f t="shared" si="24"/>
        <v>0</v>
      </c>
      <c r="AB40" s="327">
        <f t="shared" si="24"/>
        <v>0</v>
      </c>
      <c r="AC40" s="327">
        <f t="shared" si="24"/>
        <v>0</v>
      </c>
      <c r="AD40" s="327">
        <f t="shared" si="24"/>
        <v>0</v>
      </c>
      <c r="AE40" s="327">
        <f t="shared" ref="AD40:AO41" si="25">$D40</f>
        <v>0</v>
      </c>
      <c r="AF40" s="327">
        <f t="shared" si="25"/>
        <v>0</v>
      </c>
      <c r="AG40" s="327">
        <f t="shared" si="25"/>
        <v>0</v>
      </c>
      <c r="AH40" s="327">
        <f t="shared" si="25"/>
        <v>0</v>
      </c>
      <c r="AI40" s="327">
        <f t="shared" si="25"/>
        <v>0</v>
      </c>
      <c r="AJ40" s="327">
        <f t="shared" si="25"/>
        <v>0</v>
      </c>
      <c r="AK40" s="327">
        <f t="shared" si="25"/>
        <v>0</v>
      </c>
      <c r="AL40" s="327">
        <f t="shared" si="25"/>
        <v>0</v>
      </c>
      <c r="AM40" s="327">
        <f t="shared" si="25"/>
        <v>0</v>
      </c>
      <c r="AN40" s="327">
        <f t="shared" si="25"/>
        <v>0</v>
      </c>
      <c r="AO40" s="327">
        <f t="shared" si="25"/>
        <v>0</v>
      </c>
      <c r="AQ40" s="327">
        <f>SUM(F40:H40)</f>
        <v>0</v>
      </c>
      <c r="AR40" s="327">
        <f>SUM(I40:K40)</f>
        <v>0</v>
      </c>
      <c r="AS40" s="327">
        <f>SUM(L40:N40)</f>
        <v>0</v>
      </c>
      <c r="AT40" s="327">
        <f>SUM(O40:Q40)</f>
        <v>0</v>
      </c>
      <c r="AU40" s="327">
        <f>SUM(R40:T40)</f>
        <v>0</v>
      </c>
      <c r="AV40" s="327">
        <f>SUM(U40:W40)</f>
        <v>0</v>
      </c>
      <c r="AW40" s="327">
        <f>SUM(X40:Z40)</f>
        <v>0</v>
      </c>
      <c r="AX40" s="327">
        <f>SUM(AA40:AC40)</f>
        <v>0</v>
      </c>
      <c r="AY40" s="327">
        <f t="shared" si="0"/>
        <v>0</v>
      </c>
      <c r="AZ40" s="327">
        <f t="shared" si="1"/>
        <v>0</v>
      </c>
      <c r="BA40" s="327">
        <f>SUM(AJ40:AL40)</f>
        <v>0</v>
      </c>
      <c r="BB40" s="327">
        <f>SUM(AM40:AO40)</f>
        <v>0</v>
      </c>
      <c r="BC40" s="327"/>
      <c r="BD40" s="349">
        <f>SUM(AQ40:AT40)</f>
        <v>0</v>
      </c>
      <c r="BE40" s="349">
        <f>SUM(AU40:AX40)</f>
        <v>0</v>
      </c>
      <c r="BF40" s="349">
        <f>SUM(AY40:BB40)</f>
        <v>0</v>
      </c>
    </row>
    <row r="41" spans="2:58">
      <c r="B41" s="335" t="s">
        <v>122</v>
      </c>
      <c r="C41" s="326"/>
      <c r="D41" s="339">
        <v>0</v>
      </c>
      <c r="E41" s="337" t="s">
        <v>110</v>
      </c>
      <c r="F41" s="327">
        <f>$D41</f>
        <v>0</v>
      </c>
      <c r="G41" s="327">
        <f t="shared" si="24"/>
        <v>0</v>
      </c>
      <c r="H41" s="327">
        <f t="shared" si="24"/>
        <v>0</v>
      </c>
      <c r="I41" s="327">
        <f t="shared" si="24"/>
        <v>0</v>
      </c>
      <c r="J41" s="327">
        <f t="shared" si="24"/>
        <v>0</v>
      </c>
      <c r="K41" s="327">
        <f t="shared" si="24"/>
        <v>0</v>
      </c>
      <c r="L41" s="327">
        <f t="shared" si="24"/>
        <v>0</v>
      </c>
      <c r="M41" s="327">
        <f t="shared" si="24"/>
        <v>0</v>
      </c>
      <c r="N41" s="327">
        <f t="shared" si="24"/>
        <v>0</v>
      </c>
      <c r="O41" s="327">
        <f t="shared" si="24"/>
        <v>0</v>
      </c>
      <c r="P41" s="327">
        <f t="shared" si="24"/>
        <v>0</v>
      </c>
      <c r="Q41" s="327">
        <f t="shared" si="24"/>
        <v>0</v>
      </c>
      <c r="R41" s="327">
        <f t="shared" si="24"/>
        <v>0</v>
      </c>
      <c r="S41" s="327">
        <f t="shared" si="24"/>
        <v>0</v>
      </c>
      <c r="T41" s="327">
        <f t="shared" si="24"/>
        <v>0</v>
      </c>
      <c r="U41" s="327">
        <f t="shared" si="24"/>
        <v>0</v>
      </c>
      <c r="V41" s="327">
        <f t="shared" si="24"/>
        <v>0</v>
      </c>
      <c r="W41" s="327">
        <f t="shared" si="24"/>
        <v>0</v>
      </c>
      <c r="X41" s="327">
        <f t="shared" si="24"/>
        <v>0</v>
      </c>
      <c r="Y41" s="327">
        <f t="shared" si="24"/>
        <v>0</v>
      </c>
      <c r="Z41" s="327">
        <f t="shared" si="24"/>
        <v>0</v>
      </c>
      <c r="AA41" s="327">
        <f t="shared" si="24"/>
        <v>0</v>
      </c>
      <c r="AB41" s="327">
        <f t="shared" si="24"/>
        <v>0</v>
      </c>
      <c r="AC41" s="327">
        <f t="shared" si="24"/>
        <v>0</v>
      </c>
      <c r="AD41" s="327">
        <f t="shared" si="25"/>
        <v>0</v>
      </c>
      <c r="AE41" s="327">
        <f t="shared" si="25"/>
        <v>0</v>
      </c>
      <c r="AF41" s="327">
        <f t="shared" si="25"/>
        <v>0</v>
      </c>
      <c r="AG41" s="327">
        <f t="shared" si="25"/>
        <v>0</v>
      </c>
      <c r="AH41" s="327">
        <f t="shared" si="25"/>
        <v>0</v>
      </c>
      <c r="AI41" s="327">
        <f t="shared" si="25"/>
        <v>0</v>
      </c>
      <c r="AJ41" s="327">
        <f t="shared" si="25"/>
        <v>0</v>
      </c>
      <c r="AK41" s="327">
        <f t="shared" si="25"/>
        <v>0</v>
      </c>
      <c r="AL41" s="327">
        <f t="shared" si="25"/>
        <v>0</v>
      </c>
      <c r="AM41" s="327">
        <f t="shared" si="25"/>
        <v>0</v>
      </c>
      <c r="AN41" s="327">
        <f t="shared" si="25"/>
        <v>0</v>
      </c>
      <c r="AO41" s="327">
        <f t="shared" si="25"/>
        <v>0</v>
      </c>
      <c r="AQ41" s="327">
        <f>SUM(F41:H41)</f>
        <v>0</v>
      </c>
      <c r="AR41" s="327">
        <f>SUM(I41:K41)</f>
        <v>0</v>
      </c>
      <c r="AS41" s="327">
        <f>SUM(L41:N41)</f>
        <v>0</v>
      </c>
      <c r="AT41" s="327">
        <f>SUM(O41:Q41)</f>
        <v>0</v>
      </c>
      <c r="AU41" s="327">
        <f>SUM(R41:T41)</f>
        <v>0</v>
      </c>
      <c r="AV41" s="327">
        <f>SUM(U41:W41)</f>
        <v>0</v>
      </c>
      <c r="AW41" s="327">
        <f>SUM(X41:Z41)</f>
        <v>0</v>
      </c>
      <c r="AX41" s="327">
        <f>SUM(AA41:AC41)</f>
        <v>0</v>
      </c>
      <c r="AY41" s="327">
        <f t="shared" si="0"/>
        <v>0</v>
      </c>
      <c r="AZ41" s="327">
        <f t="shared" si="1"/>
        <v>0</v>
      </c>
      <c r="BA41" s="327">
        <f>SUM(AJ41:AL41)</f>
        <v>0</v>
      </c>
      <c r="BB41" s="327">
        <f t="shared" si="3"/>
        <v>0</v>
      </c>
      <c r="BC41" s="327"/>
      <c r="BD41" s="349">
        <f>SUM(AQ41:AT41)</f>
        <v>0</v>
      </c>
      <c r="BE41" s="349">
        <f>SUM(AU41:AX41)</f>
        <v>0</v>
      </c>
      <c r="BF41" s="349">
        <f>SUM(AY41:BB41)</f>
        <v>0</v>
      </c>
    </row>
    <row r="42" spans="2:58" ht="6" customHeight="1">
      <c r="B42" s="329"/>
      <c r="C42" s="326"/>
      <c r="D42" s="326"/>
      <c r="E42" s="326"/>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Q42" s="331"/>
      <c r="AR42" s="331"/>
      <c r="AS42" s="331"/>
      <c r="AT42" s="331"/>
      <c r="AU42" s="331"/>
      <c r="AV42" s="331"/>
      <c r="AW42" s="331"/>
      <c r="AX42" s="331"/>
      <c r="AY42" s="327"/>
      <c r="AZ42" s="327"/>
      <c r="BA42" s="327"/>
      <c r="BB42" s="327"/>
      <c r="BC42" s="327"/>
      <c r="BD42" s="349"/>
      <c r="BE42" s="349"/>
      <c r="BF42" s="349"/>
    </row>
    <row r="43" spans="2:58">
      <c r="B43" s="333" t="str">
        <f>"TOTAL "&amp;B39</f>
        <v>TOTAL OTHER EXPENSES</v>
      </c>
      <c r="C43" s="334"/>
      <c r="D43" s="334"/>
      <c r="E43" s="334"/>
      <c r="F43" s="218">
        <f t="shared" ref="F43:AQ43" si="26">SUM(F40:F42)</f>
        <v>0</v>
      </c>
      <c r="G43" s="218">
        <f t="shared" si="26"/>
        <v>0</v>
      </c>
      <c r="H43" s="218">
        <f t="shared" si="26"/>
        <v>0</v>
      </c>
      <c r="I43" s="218">
        <f t="shared" si="26"/>
        <v>0</v>
      </c>
      <c r="J43" s="218">
        <f t="shared" si="26"/>
        <v>0</v>
      </c>
      <c r="K43" s="218">
        <f t="shared" si="26"/>
        <v>0</v>
      </c>
      <c r="L43" s="218">
        <f t="shared" si="26"/>
        <v>0</v>
      </c>
      <c r="M43" s="218">
        <f t="shared" si="26"/>
        <v>0</v>
      </c>
      <c r="N43" s="218">
        <f t="shared" si="26"/>
        <v>0</v>
      </c>
      <c r="O43" s="218">
        <f t="shared" si="26"/>
        <v>0</v>
      </c>
      <c r="P43" s="218">
        <f t="shared" si="26"/>
        <v>0</v>
      </c>
      <c r="Q43" s="218">
        <f t="shared" si="26"/>
        <v>0</v>
      </c>
      <c r="R43" s="218">
        <f t="shared" si="26"/>
        <v>0</v>
      </c>
      <c r="S43" s="218">
        <f t="shared" si="26"/>
        <v>0</v>
      </c>
      <c r="T43" s="218">
        <f t="shared" si="26"/>
        <v>0</v>
      </c>
      <c r="U43" s="218">
        <f t="shared" si="26"/>
        <v>0</v>
      </c>
      <c r="V43" s="218">
        <f t="shared" si="26"/>
        <v>0</v>
      </c>
      <c r="W43" s="218">
        <f t="shared" si="26"/>
        <v>0</v>
      </c>
      <c r="X43" s="218">
        <f t="shared" si="26"/>
        <v>0</v>
      </c>
      <c r="Y43" s="218">
        <f t="shared" si="26"/>
        <v>0</v>
      </c>
      <c r="Z43" s="218">
        <f t="shared" si="26"/>
        <v>0</v>
      </c>
      <c r="AA43" s="218">
        <f t="shared" si="26"/>
        <v>0</v>
      </c>
      <c r="AB43" s="218">
        <f t="shared" si="26"/>
        <v>0</v>
      </c>
      <c r="AC43" s="218">
        <f t="shared" si="26"/>
        <v>0</v>
      </c>
      <c r="AD43" s="218">
        <f>SUM(AD40:AD42)</f>
        <v>0</v>
      </c>
      <c r="AE43" s="218">
        <f t="shared" ref="AE43:AO43" si="27">SUM(AE40:AE42)</f>
        <v>0</v>
      </c>
      <c r="AF43" s="218">
        <f t="shared" si="27"/>
        <v>0</v>
      </c>
      <c r="AG43" s="218">
        <f t="shared" si="27"/>
        <v>0</v>
      </c>
      <c r="AH43" s="218">
        <f t="shared" si="27"/>
        <v>0</v>
      </c>
      <c r="AI43" s="218">
        <f t="shared" si="27"/>
        <v>0</v>
      </c>
      <c r="AJ43" s="218">
        <f t="shared" si="27"/>
        <v>0</v>
      </c>
      <c r="AK43" s="218">
        <f t="shared" si="27"/>
        <v>0</v>
      </c>
      <c r="AL43" s="218">
        <f t="shared" si="27"/>
        <v>0</v>
      </c>
      <c r="AM43" s="218">
        <f t="shared" si="27"/>
        <v>0</v>
      </c>
      <c r="AN43" s="218">
        <f t="shared" si="27"/>
        <v>0</v>
      </c>
      <c r="AO43" s="218">
        <f t="shared" si="27"/>
        <v>0</v>
      </c>
      <c r="AQ43" s="218">
        <f t="shared" si="26"/>
        <v>0</v>
      </c>
      <c r="AR43" s="218">
        <f t="shared" ref="AR43:AX43" si="28">SUM(AR40:AR42)</f>
        <v>0</v>
      </c>
      <c r="AS43" s="218">
        <f t="shared" si="28"/>
        <v>0</v>
      </c>
      <c r="AT43" s="218">
        <f t="shared" si="28"/>
        <v>0</v>
      </c>
      <c r="AU43" s="218">
        <f t="shared" si="28"/>
        <v>0</v>
      </c>
      <c r="AV43" s="218">
        <f t="shared" si="28"/>
        <v>0</v>
      </c>
      <c r="AW43" s="218">
        <f t="shared" si="28"/>
        <v>0</v>
      </c>
      <c r="AX43" s="218">
        <f t="shared" si="28"/>
        <v>0</v>
      </c>
      <c r="AY43" s="218">
        <f t="shared" si="0"/>
        <v>0</v>
      </c>
      <c r="AZ43" s="218">
        <f t="shared" si="1"/>
        <v>0</v>
      </c>
      <c r="BA43" s="218">
        <f>SUM(AJ43:AL43)</f>
        <v>0</v>
      </c>
      <c r="BB43" s="218">
        <f t="shared" si="3"/>
        <v>0</v>
      </c>
      <c r="BC43" s="327"/>
      <c r="BD43" s="216">
        <f>SUM(AQ43:AT43)</f>
        <v>0</v>
      </c>
      <c r="BE43" s="216">
        <f>SUM(AU43:AX43)</f>
        <v>0</v>
      </c>
      <c r="BF43" s="216">
        <f>SUM(AY43:BB43)</f>
        <v>0</v>
      </c>
    </row>
    <row r="44" spans="2:58">
      <c r="AY44" s="327"/>
      <c r="AZ44" s="327"/>
      <c r="BA44" s="327"/>
      <c r="BB44" s="327"/>
      <c r="BC44" s="327"/>
      <c r="BD44" s="350"/>
      <c r="BE44" s="350"/>
      <c r="BF44" s="350"/>
    </row>
    <row r="45" spans="2:58">
      <c r="B45" s="340" t="s">
        <v>121</v>
      </c>
      <c r="C45" s="326"/>
      <c r="D45" s="326"/>
      <c r="E45" s="326"/>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Q45" s="327"/>
      <c r="AR45" s="327"/>
      <c r="AS45" s="327"/>
      <c r="AT45" s="327"/>
      <c r="AU45" s="327"/>
      <c r="AV45" s="327"/>
      <c r="AW45" s="327"/>
      <c r="AX45" s="327"/>
      <c r="AY45" s="327"/>
      <c r="AZ45" s="327"/>
      <c r="BA45" s="327"/>
      <c r="BB45" s="327"/>
      <c r="BC45" s="327"/>
      <c r="BD45" s="350"/>
      <c r="BE45" s="350"/>
      <c r="BF45" s="350"/>
    </row>
    <row r="46" spans="2:58">
      <c r="B46" s="335" t="s">
        <v>122</v>
      </c>
      <c r="C46" s="326"/>
      <c r="D46" s="326"/>
      <c r="E46" s="326"/>
      <c r="F46" s="331">
        <v>0</v>
      </c>
      <c r="G46" s="331">
        <v>0</v>
      </c>
      <c r="H46" s="331">
        <v>0</v>
      </c>
      <c r="I46" s="331">
        <v>0</v>
      </c>
      <c r="J46" s="331">
        <v>0</v>
      </c>
      <c r="K46" s="331">
        <v>0</v>
      </c>
      <c r="L46" s="331">
        <v>0</v>
      </c>
      <c r="M46" s="331">
        <v>0</v>
      </c>
      <c r="N46" s="331">
        <v>0</v>
      </c>
      <c r="O46" s="331">
        <v>0</v>
      </c>
      <c r="P46" s="331">
        <v>0</v>
      </c>
      <c r="Q46" s="331">
        <v>0</v>
      </c>
      <c r="R46" s="331">
        <v>0</v>
      </c>
      <c r="S46" s="331">
        <v>0</v>
      </c>
      <c r="T46" s="331">
        <v>0</v>
      </c>
      <c r="U46" s="331">
        <v>0</v>
      </c>
      <c r="V46" s="331">
        <v>0</v>
      </c>
      <c r="W46" s="331">
        <v>0</v>
      </c>
      <c r="X46" s="331">
        <v>0</v>
      </c>
      <c r="Y46" s="331">
        <v>0</v>
      </c>
      <c r="Z46" s="331">
        <v>0</v>
      </c>
      <c r="AA46" s="331">
        <v>0</v>
      </c>
      <c r="AB46" s="331">
        <v>0</v>
      </c>
      <c r="AC46" s="331">
        <v>0</v>
      </c>
      <c r="AD46" s="331">
        <v>0</v>
      </c>
      <c r="AE46" s="331">
        <v>0</v>
      </c>
      <c r="AF46" s="331">
        <v>0</v>
      </c>
      <c r="AG46" s="331">
        <v>0</v>
      </c>
      <c r="AH46" s="331">
        <v>0</v>
      </c>
      <c r="AI46" s="331">
        <v>0</v>
      </c>
      <c r="AJ46" s="331">
        <v>0</v>
      </c>
      <c r="AK46" s="331">
        <v>0</v>
      </c>
      <c r="AL46" s="331">
        <v>0</v>
      </c>
      <c r="AM46" s="331">
        <v>0</v>
      </c>
      <c r="AN46" s="331">
        <v>0</v>
      </c>
      <c r="AO46" s="331">
        <v>0</v>
      </c>
      <c r="AQ46" s="327">
        <f>SUM(F46:H46)</f>
        <v>0</v>
      </c>
      <c r="AR46" s="327">
        <f>SUM(I46:K46)</f>
        <v>0</v>
      </c>
      <c r="AS46" s="327">
        <f>SUM(L46:N46)</f>
        <v>0</v>
      </c>
      <c r="AT46" s="327">
        <f>SUM(O46:Q46)</f>
        <v>0</v>
      </c>
      <c r="AU46" s="327">
        <f>SUM(R46:T46)</f>
        <v>0</v>
      </c>
      <c r="AV46" s="327">
        <f>SUM(U46:W46)</f>
        <v>0</v>
      </c>
      <c r="AW46" s="327">
        <f>SUM(X46:Z46)</f>
        <v>0</v>
      </c>
      <c r="AX46" s="327">
        <f>SUM(AA46:AC46)</f>
        <v>0</v>
      </c>
      <c r="AY46" s="327">
        <f t="shared" si="0"/>
        <v>0</v>
      </c>
      <c r="AZ46" s="327">
        <f t="shared" si="1"/>
        <v>0</v>
      </c>
      <c r="BA46" s="327">
        <f>SUM(AJ46:AL46)</f>
        <v>0</v>
      </c>
      <c r="BB46" s="327">
        <f>SUM(AM46:AO46)</f>
        <v>0</v>
      </c>
      <c r="BC46" s="327"/>
      <c r="BD46" s="349">
        <f>SUM(AQ46:AT46)</f>
        <v>0</v>
      </c>
      <c r="BE46" s="349">
        <f>SUM(AU46:AX46)</f>
        <v>0</v>
      </c>
      <c r="BF46" s="349">
        <f>SUM(AY46:BB46)</f>
        <v>0</v>
      </c>
    </row>
    <row r="47" spans="2:58">
      <c r="B47" s="335" t="s">
        <v>122</v>
      </c>
      <c r="C47" s="326"/>
      <c r="D47" s="326"/>
      <c r="E47" s="326"/>
      <c r="F47" s="331">
        <v>0</v>
      </c>
      <c r="G47" s="331">
        <v>0</v>
      </c>
      <c r="H47" s="331">
        <v>0</v>
      </c>
      <c r="I47" s="331">
        <v>0</v>
      </c>
      <c r="J47" s="331">
        <v>0</v>
      </c>
      <c r="K47" s="331">
        <v>0</v>
      </c>
      <c r="L47" s="331">
        <v>0</v>
      </c>
      <c r="M47" s="331">
        <v>0</v>
      </c>
      <c r="N47" s="331">
        <v>0</v>
      </c>
      <c r="O47" s="331">
        <v>0</v>
      </c>
      <c r="P47" s="331">
        <v>0</v>
      </c>
      <c r="Q47" s="331">
        <v>0</v>
      </c>
      <c r="R47" s="331">
        <v>0</v>
      </c>
      <c r="S47" s="331">
        <v>0</v>
      </c>
      <c r="T47" s="331">
        <v>0</v>
      </c>
      <c r="U47" s="331">
        <v>0</v>
      </c>
      <c r="V47" s="331">
        <v>0</v>
      </c>
      <c r="W47" s="331">
        <v>0</v>
      </c>
      <c r="X47" s="331">
        <v>0</v>
      </c>
      <c r="Y47" s="331">
        <v>0</v>
      </c>
      <c r="Z47" s="331">
        <v>0</v>
      </c>
      <c r="AA47" s="331">
        <v>0</v>
      </c>
      <c r="AB47" s="331">
        <v>0</v>
      </c>
      <c r="AC47" s="331">
        <v>0</v>
      </c>
      <c r="AD47" s="331">
        <v>0</v>
      </c>
      <c r="AE47" s="331">
        <v>0</v>
      </c>
      <c r="AF47" s="331">
        <v>0</v>
      </c>
      <c r="AG47" s="331">
        <v>0</v>
      </c>
      <c r="AH47" s="331">
        <v>0</v>
      </c>
      <c r="AI47" s="331">
        <v>0</v>
      </c>
      <c r="AJ47" s="331">
        <v>0</v>
      </c>
      <c r="AK47" s="331">
        <v>0</v>
      </c>
      <c r="AL47" s="331">
        <v>0</v>
      </c>
      <c r="AM47" s="331">
        <v>0</v>
      </c>
      <c r="AN47" s="331">
        <v>0</v>
      </c>
      <c r="AO47" s="331">
        <v>0</v>
      </c>
      <c r="AQ47" s="327">
        <f>SUM(F47:H47)</f>
        <v>0</v>
      </c>
      <c r="AR47" s="327">
        <f>SUM(I47:K47)</f>
        <v>0</v>
      </c>
      <c r="AS47" s="327">
        <f>SUM(L47:N47)</f>
        <v>0</v>
      </c>
      <c r="AT47" s="327">
        <f>SUM(O47:Q47)</f>
        <v>0</v>
      </c>
      <c r="AU47" s="327">
        <f>SUM(R47:T47)</f>
        <v>0</v>
      </c>
      <c r="AV47" s="327">
        <f>SUM(U47:W47)</f>
        <v>0</v>
      </c>
      <c r="AW47" s="327">
        <f>SUM(X47:Z47)</f>
        <v>0</v>
      </c>
      <c r="AX47" s="327">
        <f>SUM(AA47:AC47)</f>
        <v>0</v>
      </c>
      <c r="AY47" s="327">
        <f>SUM(AD47:AF47)</f>
        <v>0</v>
      </c>
      <c r="AZ47" s="327">
        <f>SUM(AG47:AI47)</f>
        <v>0</v>
      </c>
      <c r="BA47" s="327">
        <f>SUM(AJ47:AL47)</f>
        <v>0</v>
      </c>
      <c r="BB47" s="327">
        <f>SUM(AM47:AO47)</f>
        <v>0</v>
      </c>
      <c r="BC47" s="327"/>
      <c r="BD47" s="349">
        <f>SUM(AQ47:AT47)</f>
        <v>0</v>
      </c>
      <c r="BE47" s="349">
        <f>SUM(AU47:AX47)</f>
        <v>0</v>
      </c>
      <c r="BF47" s="349">
        <f>SUM(AY47:BB47)</f>
        <v>0</v>
      </c>
    </row>
    <row r="48" spans="2:58" ht="6" customHeight="1">
      <c r="B48" s="329"/>
      <c r="C48" s="326"/>
      <c r="D48" s="326"/>
      <c r="E48" s="326"/>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Q48" s="331"/>
      <c r="AR48" s="331"/>
      <c r="AS48" s="331"/>
      <c r="AT48" s="331"/>
      <c r="AU48" s="331"/>
      <c r="AV48" s="331"/>
      <c r="AW48" s="331"/>
      <c r="AX48" s="331"/>
      <c r="AY48" s="327"/>
      <c r="AZ48" s="327"/>
      <c r="BA48" s="327"/>
      <c r="BB48" s="327"/>
      <c r="BC48" s="327"/>
      <c r="BD48" s="349"/>
      <c r="BE48" s="349"/>
      <c r="BF48" s="349"/>
    </row>
    <row r="49" spans="1:58">
      <c r="B49" s="333" t="str">
        <f>"TOTAL "&amp;B45</f>
        <v>TOTAL OTHER EXPENSES</v>
      </c>
      <c r="C49" s="334"/>
      <c r="D49" s="334"/>
      <c r="E49" s="334"/>
      <c r="F49" s="218">
        <f t="shared" ref="F49:AQ49" si="29">SUM(F46:F48)</f>
        <v>0</v>
      </c>
      <c r="G49" s="218">
        <f t="shared" si="29"/>
        <v>0</v>
      </c>
      <c r="H49" s="218">
        <f t="shared" si="29"/>
        <v>0</v>
      </c>
      <c r="I49" s="218">
        <f t="shared" si="29"/>
        <v>0</v>
      </c>
      <c r="J49" s="218">
        <f t="shared" si="29"/>
        <v>0</v>
      </c>
      <c r="K49" s="218">
        <f t="shared" si="29"/>
        <v>0</v>
      </c>
      <c r="L49" s="218">
        <f t="shared" si="29"/>
        <v>0</v>
      </c>
      <c r="M49" s="218">
        <f t="shared" si="29"/>
        <v>0</v>
      </c>
      <c r="N49" s="218">
        <f t="shared" si="29"/>
        <v>0</v>
      </c>
      <c r="O49" s="218">
        <f t="shared" si="29"/>
        <v>0</v>
      </c>
      <c r="P49" s="218">
        <f t="shared" si="29"/>
        <v>0</v>
      </c>
      <c r="Q49" s="218">
        <f t="shared" si="29"/>
        <v>0</v>
      </c>
      <c r="R49" s="218">
        <f t="shared" si="29"/>
        <v>0</v>
      </c>
      <c r="S49" s="218">
        <f t="shared" si="29"/>
        <v>0</v>
      </c>
      <c r="T49" s="218">
        <f t="shared" si="29"/>
        <v>0</v>
      </c>
      <c r="U49" s="218">
        <f t="shared" si="29"/>
        <v>0</v>
      </c>
      <c r="V49" s="218">
        <f>SUM(V46:V48)</f>
        <v>0</v>
      </c>
      <c r="W49" s="218">
        <f t="shared" si="29"/>
        <v>0</v>
      </c>
      <c r="X49" s="218">
        <f t="shared" si="29"/>
        <v>0</v>
      </c>
      <c r="Y49" s="218">
        <f t="shared" si="29"/>
        <v>0</v>
      </c>
      <c r="Z49" s="218">
        <f t="shared" si="29"/>
        <v>0</v>
      </c>
      <c r="AA49" s="218">
        <f t="shared" si="29"/>
        <v>0</v>
      </c>
      <c r="AB49" s="218">
        <f t="shared" si="29"/>
        <v>0</v>
      </c>
      <c r="AC49" s="218">
        <f t="shared" si="29"/>
        <v>0</v>
      </c>
      <c r="AD49" s="218">
        <f t="shared" ref="AD49:AO49" si="30">SUM(AD46:AD48)</f>
        <v>0</v>
      </c>
      <c r="AE49" s="218">
        <f t="shared" si="30"/>
        <v>0</v>
      </c>
      <c r="AF49" s="218">
        <f>SUM(AF46:AF48)</f>
        <v>0</v>
      </c>
      <c r="AG49" s="218">
        <f t="shared" si="30"/>
        <v>0</v>
      </c>
      <c r="AH49" s="218">
        <f t="shared" si="30"/>
        <v>0</v>
      </c>
      <c r="AI49" s="218">
        <f t="shared" si="30"/>
        <v>0</v>
      </c>
      <c r="AJ49" s="218">
        <f t="shared" si="30"/>
        <v>0</v>
      </c>
      <c r="AK49" s="218">
        <f t="shared" si="30"/>
        <v>0</v>
      </c>
      <c r="AL49" s="218">
        <f t="shared" si="30"/>
        <v>0</v>
      </c>
      <c r="AM49" s="218">
        <f t="shared" si="30"/>
        <v>0</v>
      </c>
      <c r="AN49" s="218">
        <f t="shared" si="30"/>
        <v>0</v>
      </c>
      <c r="AO49" s="218">
        <f t="shared" si="30"/>
        <v>0</v>
      </c>
      <c r="AQ49" s="218">
        <f t="shared" si="29"/>
        <v>0</v>
      </c>
      <c r="AR49" s="218">
        <f t="shared" ref="AR49:AX49" si="31">SUM(AR46:AR48)</f>
        <v>0</v>
      </c>
      <c r="AS49" s="218">
        <f t="shared" si="31"/>
        <v>0</v>
      </c>
      <c r="AT49" s="218">
        <f t="shared" si="31"/>
        <v>0</v>
      </c>
      <c r="AU49" s="218">
        <f t="shared" si="31"/>
        <v>0</v>
      </c>
      <c r="AV49" s="218">
        <f t="shared" si="31"/>
        <v>0</v>
      </c>
      <c r="AW49" s="218">
        <f t="shared" si="31"/>
        <v>0</v>
      </c>
      <c r="AX49" s="218">
        <f t="shared" si="31"/>
        <v>0</v>
      </c>
      <c r="AY49" s="218">
        <f>SUM(AD49:AF49)</f>
        <v>0</v>
      </c>
      <c r="AZ49" s="218">
        <f t="shared" si="1"/>
        <v>0</v>
      </c>
      <c r="BA49" s="218">
        <f>SUM(AJ49:AL49)</f>
        <v>0</v>
      </c>
      <c r="BB49" s="218">
        <f>SUM(AM49:AO49)</f>
        <v>0</v>
      </c>
      <c r="BC49" s="327"/>
      <c r="BD49" s="216">
        <f>SUM(AQ49:AT49)</f>
        <v>0</v>
      </c>
      <c r="BE49" s="216">
        <f>SUM(AU49:AX49)</f>
        <v>0</v>
      </c>
      <c r="BF49" s="216">
        <f>SUM(AY49:BB49)</f>
        <v>0</v>
      </c>
    </row>
    <row r="50" spans="1:58" s="82" customFormat="1" ht="12" customHeight="1">
      <c r="A50" s="32"/>
      <c r="B50" s="322"/>
      <c r="C50" s="322"/>
      <c r="D50" s="322"/>
      <c r="E50" s="86"/>
      <c r="F50" s="87"/>
      <c r="G50" s="86"/>
      <c r="H50" s="86"/>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1"/>
      <c r="AQ50" s="85"/>
      <c r="AR50" s="85"/>
      <c r="AS50" s="85"/>
      <c r="AT50" s="85"/>
      <c r="AU50" s="85"/>
      <c r="AV50" s="85"/>
      <c r="AW50" s="85"/>
      <c r="AX50" s="85"/>
      <c r="AY50" s="85"/>
      <c r="AZ50" s="85"/>
      <c r="BA50" s="85"/>
      <c r="BB50" s="85"/>
      <c r="BC50" s="327"/>
      <c r="BD50" s="349"/>
      <c r="BE50" s="349"/>
      <c r="BF50" s="349"/>
    </row>
    <row r="51" spans="1:58" s="82" customFormat="1" ht="12" customHeight="1" thickBot="1">
      <c r="A51" s="32"/>
      <c r="B51" s="341" t="str">
        <f>"TOTAL "&amp;B4&amp;" EXPENSES"</f>
        <v>TOTAL R&amp;D EXPENSES</v>
      </c>
      <c r="C51" s="342"/>
      <c r="D51" s="342"/>
      <c r="E51" s="343"/>
      <c r="F51" s="344">
        <f t="shared" ref="F51:AO51" si="32">F12+F18+F24+F31+F37+F43+F49</f>
        <v>59751.25</v>
      </c>
      <c r="G51" s="344">
        <f t="shared" si="32"/>
        <v>40751.25</v>
      </c>
      <c r="H51" s="344">
        <f t="shared" si="32"/>
        <v>50378.125</v>
      </c>
      <c r="I51" s="344">
        <f t="shared" si="32"/>
        <v>47378.125</v>
      </c>
      <c r="J51" s="344">
        <f t="shared" si="32"/>
        <v>47378.125</v>
      </c>
      <c r="K51" s="344">
        <f t="shared" si="32"/>
        <v>47378.125</v>
      </c>
      <c r="L51" s="344">
        <f t="shared" si="32"/>
        <v>47378.125</v>
      </c>
      <c r="M51" s="344">
        <f t="shared" si="32"/>
        <v>58982.5</v>
      </c>
      <c r="N51" s="344">
        <f t="shared" si="32"/>
        <v>55982.5</v>
      </c>
      <c r="O51" s="344">
        <f t="shared" si="32"/>
        <v>78696.875</v>
      </c>
      <c r="P51" s="344">
        <f t="shared" si="32"/>
        <v>72696.875</v>
      </c>
      <c r="Q51" s="344">
        <f t="shared" si="32"/>
        <v>72696.875</v>
      </c>
      <c r="R51" s="344">
        <f t="shared" si="32"/>
        <v>96703.912500000006</v>
      </c>
      <c r="S51" s="344">
        <f t="shared" si="32"/>
        <v>83703.912500000006</v>
      </c>
      <c r="T51" s="344">
        <f t="shared" si="32"/>
        <v>83896.71875</v>
      </c>
      <c r="U51" s="344">
        <f t="shared" si="32"/>
        <v>83896.71875</v>
      </c>
      <c r="V51" s="344">
        <f t="shared" si="32"/>
        <v>83896.71875</v>
      </c>
      <c r="W51" s="344">
        <f t="shared" si="32"/>
        <v>95995.46875</v>
      </c>
      <c r="X51" s="344">
        <f t="shared" si="32"/>
        <v>92995.46875</v>
      </c>
      <c r="Y51" s="344">
        <f t="shared" si="32"/>
        <v>93247.6</v>
      </c>
      <c r="Z51" s="344">
        <f t="shared" si="32"/>
        <v>93247.6</v>
      </c>
      <c r="AA51" s="344">
        <f t="shared" si="32"/>
        <v>93737.03125</v>
      </c>
      <c r="AB51" s="344">
        <f t="shared" si="32"/>
        <v>93737.03125</v>
      </c>
      <c r="AC51" s="344">
        <f t="shared" si="32"/>
        <v>93737.03125</v>
      </c>
      <c r="AD51" s="344">
        <f t="shared" si="32"/>
        <v>104033.65625</v>
      </c>
      <c r="AE51" s="344">
        <f t="shared" si="32"/>
        <v>94033.65625</v>
      </c>
      <c r="AF51" s="344">
        <f t="shared" si="32"/>
        <v>105638.03125</v>
      </c>
      <c r="AG51" s="344">
        <f t="shared" si="32"/>
        <v>115231.15625</v>
      </c>
      <c r="AH51" s="344">
        <f t="shared" si="32"/>
        <v>112231.15625</v>
      </c>
      <c r="AI51" s="344">
        <f t="shared" si="32"/>
        <v>112498.11875000001</v>
      </c>
      <c r="AJ51" s="344">
        <f t="shared" si="32"/>
        <v>112498.11875000001</v>
      </c>
      <c r="AK51" s="344">
        <f t="shared" si="32"/>
        <v>112498.11875000001</v>
      </c>
      <c r="AL51" s="344">
        <f t="shared" si="32"/>
        <v>112498.11875000001</v>
      </c>
      <c r="AM51" s="344">
        <f t="shared" si="32"/>
        <v>123608.11875000001</v>
      </c>
      <c r="AN51" s="344">
        <f t="shared" si="32"/>
        <v>120608.11875000001</v>
      </c>
      <c r="AO51" s="344">
        <f t="shared" si="32"/>
        <v>120608.11875000001</v>
      </c>
      <c r="AP51" s="17"/>
      <c r="AQ51" s="344">
        <f t="shared" ref="AQ51:AW51" si="33">AQ12+AQ18+AQ24+AQ31+AQ37+AQ43+AQ49</f>
        <v>150880.625</v>
      </c>
      <c r="AR51" s="344">
        <f t="shared" si="33"/>
        <v>142134.375</v>
      </c>
      <c r="AS51" s="344">
        <f t="shared" si="33"/>
        <v>162343.12500000003</v>
      </c>
      <c r="AT51" s="344">
        <f t="shared" si="33"/>
        <v>234090.625</v>
      </c>
      <c r="AU51" s="344">
        <f t="shared" si="33"/>
        <v>264304.54375000001</v>
      </c>
      <c r="AV51" s="344">
        <f t="shared" si="33"/>
        <v>263788.90625</v>
      </c>
      <c r="AW51" s="344">
        <f t="shared" si="33"/>
        <v>279490.66875000001</v>
      </c>
      <c r="AX51" s="344">
        <f>AX12+AX18+AX24+AX31+AX37+AX43+AX49</f>
        <v>281211.09375</v>
      </c>
      <c r="AY51" s="344">
        <f>AY12+AY18+AY24+AY31+AY37+AY43+AY49</f>
        <v>303705.34375</v>
      </c>
      <c r="AZ51" s="344">
        <f t="shared" ref="AZ51:BA51" si="34">AZ12+AZ18+AZ24+AZ31+AZ37+AZ43+AZ49</f>
        <v>339960.43125000002</v>
      </c>
      <c r="BA51" s="344">
        <f t="shared" si="34"/>
        <v>337494.35625000001</v>
      </c>
      <c r="BB51" s="344">
        <f>BB12+BB18+BB24+BB31+BB37+BB43+BB49</f>
        <v>364824.35625000001</v>
      </c>
      <c r="BC51" s="356"/>
      <c r="BD51" s="344">
        <f>BD12+BD18+BD24+BD31+BD37+BD43+BD49</f>
        <v>689448.75</v>
      </c>
      <c r="BE51" s="344">
        <f>BE12+BE18+BE24+BE31+BE37+BE43+BE49</f>
        <v>1088795.2124999999</v>
      </c>
      <c r="BF51" s="344">
        <f>BF12+BF18+BF24+BF31+BF37+BF43+BF49</f>
        <v>1345984.4875</v>
      </c>
    </row>
    <row r="52" spans="1:58" s="82" customFormat="1" ht="12" customHeight="1" thickTop="1">
      <c r="A52" s="32"/>
      <c r="B52" s="322"/>
      <c r="C52" s="322"/>
      <c r="D52" s="322"/>
      <c r="E52" s="86"/>
      <c r="F52" s="87"/>
      <c r="G52" s="86"/>
      <c r="H52" s="86"/>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1"/>
      <c r="AQ52" s="85"/>
      <c r="AR52" s="85"/>
      <c r="AS52" s="85"/>
      <c r="AT52" s="85"/>
      <c r="AU52" s="85"/>
      <c r="AV52" s="85"/>
      <c r="AW52" s="85"/>
      <c r="AX52" s="85"/>
      <c r="BC52" s="327"/>
      <c r="BD52" s="357"/>
      <c r="BE52" s="1"/>
      <c r="BF52" s="1"/>
    </row>
    <row r="53" spans="1:58">
      <c r="BC53" s="327"/>
    </row>
    <row r="54" spans="1:58">
      <c r="BC54" s="327"/>
    </row>
    <row r="55" spans="1:58">
      <c r="BC55" s="327"/>
    </row>
    <row r="56" spans="1:58">
      <c r="BC56" s="327"/>
    </row>
    <row r="57" spans="1:58">
      <c r="BC57" s="327"/>
    </row>
    <row r="58" spans="1:58">
      <c r="BC58" s="327"/>
    </row>
  </sheetData>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7" max="1048575" man="1"/>
    <brk id="42" max="5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sheetPr>
  <dimension ref="A1:BF70"/>
  <sheetViews>
    <sheetView showGridLines="0" zoomScale="90" zoomScaleNormal="90" workbookViewId="0">
      <pane xSplit="5" ySplit="4" topLeftCell="F5" activePane="bottomRight" state="frozen"/>
      <selection pane="topRight"/>
      <selection pane="bottomLeft"/>
      <selection pane="bottomRight"/>
    </sheetView>
  </sheetViews>
  <sheetFormatPr defaultColWidth="12.5703125" defaultRowHeight="12.75"/>
  <cols>
    <col min="1" max="1" width="1.7109375" style="1" customWidth="1"/>
    <col min="2" max="2" width="17.42578125" style="1" customWidth="1"/>
    <col min="3" max="3" width="15.28515625" style="1" customWidth="1"/>
    <col min="4" max="4" width="12.5703125" style="1" customWidth="1"/>
    <col min="5" max="5" width="12.140625" style="1" customWidth="1"/>
    <col min="6" max="6" width="10.42578125" style="3" customWidth="1"/>
    <col min="7" max="8" width="13.42578125" style="1" bestFit="1" customWidth="1"/>
    <col min="9" max="9" width="13.42578125" style="2" bestFit="1" customWidth="1"/>
    <col min="10" max="41" width="13.42578125" style="1" bestFit="1" customWidth="1"/>
    <col min="42" max="42" width="1" style="1" customWidth="1"/>
    <col min="43" max="54" width="13.42578125" style="1" bestFit="1" customWidth="1"/>
    <col min="55" max="55" width="3.28515625" style="1" customWidth="1"/>
    <col min="56" max="58" width="15" style="1" bestFit="1" customWidth="1"/>
    <col min="59" max="16384" width="12.5703125" style="1"/>
  </cols>
  <sheetData>
    <row r="1" spans="1:58" ht="18.75">
      <c r="B1" s="127" t="s">
        <v>139</v>
      </c>
      <c r="C1" s="123"/>
      <c r="D1" s="123"/>
      <c r="E1" s="123"/>
      <c r="F1" s="125"/>
      <c r="G1" s="123"/>
      <c r="H1" s="123"/>
      <c r="I1" s="124"/>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316"/>
      <c r="AQ1" s="123"/>
      <c r="AR1" s="123"/>
      <c r="AS1" s="123"/>
      <c r="AT1" s="123"/>
      <c r="AU1" s="123"/>
      <c r="AV1" s="123"/>
      <c r="AW1" s="123"/>
      <c r="AX1" s="123"/>
      <c r="AY1" s="123"/>
      <c r="AZ1" s="123"/>
      <c r="BA1" s="123"/>
      <c r="BB1" s="123"/>
      <c r="BC1" s="123"/>
      <c r="BD1" s="123"/>
      <c r="BE1" s="123"/>
      <c r="BF1" s="123"/>
    </row>
    <row r="2" spans="1:58" ht="18.75">
      <c r="B2" s="317"/>
    </row>
    <row r="3" spans="1:58" ht="13.5" thickBot="1">
      <c r="B3" s="119"/>
      <c r="C3" s="118"/>
      <c r="D3" s="118"/>
    </row>
    <row r="4" spans="1:58" ht="13.5" thickBot="1">
      <c r="A4" s="32" t="s">
        <v>0</v>
      </c>
      <c r="B4" s="318" t="str">
        <f>Staffing!B87</f>
        <v>G&amp;A</v>
      </c>
      <c r="C4" s="319"/>
      <c r="D4" s="319"/>
      <c r="E4" s="115"/>
      <c r="F4" s="114">
        <f>'Model &amp; Metrics'!H$4</f>
        <v>43831</v>
      </c>
      <c r="G4" s="114">
        <f>'Model &amp; Metrics'!I$4</f>
        <v>43890</v>
      </c>
      <c r="H4" s="114">
        <f>'Model &amp; Metrics'!J$4</f>
        <v>43921</v>
      </c>
      <c r="I4" s="114">
        <f>'Model &amp; Metrics'!K$4</f>
        <v>43951</v>
      </c>
      <c r="J4" s="114">
        <f>'Model &amp; Metrics'!L$4</f>
        <v>43982</v>
      </c>
      <c r="K4" s="114">
        <f>'Model &amp; Metrics'!M$4</f>
        <v>44012</v>
      </c>
      <c r="L4" s="114">
        <f>'Model &amp; Metrics'!N$4</f>
        <v>44043</v>
      </c>
      <c r="M4" s="114">
        <f>'Model &amp; Metrics'!O$4</f>
        <v>44074</v>
      </c>
      <c r="N4" s="114">
        <f>'Model &amp; Metrics'!P$4</f>
        <v>44104</v>
      </c>
      <c r="O4" s="114">
        <f>'Model &amp; Metrics'!Q$4</f>
        <v>44135</v>
      </c>
      <c r="P4" s="114">
        <f>'Model &amp; Metrics'!R$4</f>
        <v>44165</v>
      </c>
      <c r="Q4" s="114">
        <f>'Model &amp; Metrics'!S$4</f>
        <v>44196</v>
      </c>
      <c r="R4" s="114">
        <f>'Model &amp; Metrics'!T$4</f>
        <v>44227</v>
      </c>
      <c r="S4" s="114">
        <f>'Model &amp; Metrics'!U$4</f>
        <v>44255</v>
      </c>
      <c r="T4" s="114">
        <f>'Model &amp; Metrics'!V$4</f>
        <v>44286</v>
      </c>
      <c r="U4" s="114">
        <f>'Model &amp; Metrics'!W$4</f>
        <v>44316</v>
      </c>
      <c r="V4" s="114">
        <f>'Model &amp; Metrics'!X$4</f>
        <v>44347</v>
      </c>
      <c r="W4" s="114">
        <f>'Model &amp; Metrics'!Y$4</f>
        <v>44377</v>
      </c>
      <c r="X4" s="114">
        <f>'Model &amp; Metrics'!Z$4</f>
        <v>44408</v>
      </c>
      <c r="Y4" s="114">
        <f>'Model &amp; Metrics'!AA$4</f>
        <v>44439</v>
      </c>
      <c r="Z4" s="114">
        <f>'Model &amp; Metrics'!AB$4</f>
        <v>44469</v>
      </c>
      <c r="AA4" s="114">
        <f>'Model &amp; Metrics'!AC$4</f>
        <v>44500</v>
      </c>
      <c r="AB4" s="114">
        <f>'Model &amp; Metrics'!AD$4</f>
        <v>44530</v>
      </c>
      <c r="AC4" s="114">
        <f>'Model &amp; Metrics'!AE$4</f>
        <v>44561</v>
      </c>
      <c r="AD4" s="114">
        <f>'Model &amp; Metrics'!AF$4</f>
        <v>44592</v>
      </c>
      <c r="AE4" s="114">
        <f>'Model &amp; Metrics'!AG$4</f>
        <v>44620</v>
      </c>
      <c r="AF4" s="114">
        <f>'Model &amp; Metrics'!AH$4</f>
        <v>44651</v>
      </c>
      <c r="AG4" s="114">
        <f>'Model &amp; Metrics'!AI$4</f>
        <v>44681</v>
      </c>
      <c r="AH4" s="114">
        <f>'Model &amp; Metrics'!AJ$4</f>
        <v>44712</v>
      </c>
      <c r="AI4" s="114">
        <f>'Model &amp; Metrics'!AK$4</f>
        <v>44742</v>
      </c>
      <c r="AJ4" s="114">
        <f>'Model &amp; Metrics'!AL$4</f>
        <v>44773</v>
      </c>
      <c r="AK4" s="114">
        <f>'Model &amp; Metrics'!AM$4</f>
        <v>44804</v>
      </c>
      <c r="AL4" s="114">
        <f>'Model &amp; Metrics'!AN$4</f>
        <v>44834</v>
      </c>
      <c r="AM4" s="114">
        <f>'Model &amp; Metrics'!AO$4</f>
        <v>44865</v>
      </c>
      <c r="AN4" s="114">
        <f>'Model &amp; Metrics'!AP$4</f>
        <v>44895</v>
      </c>
      <c r="AO4" s="114">
        <f>'Model &amp; Metrics'!AQ$4</f>
        <v>44926</v>
      </c>
      <c r="AQ4" s="348" t="str">
        <f>'Model &amp; Metrics'!AS4</f>
        <v>Q120</v>
      </c>
      <c r="AR4" s="348" t="str">
        <f>'Model &amp; Metrics'!AT4</f>
        <v>Q220</v>
      </c>
      <c r="AS4" s="348" t="str">
        <f>'Model &amp; Metrics'!AU4</f>
        <v>Q320</v>
      </c>
      <c r="AT4" s="348" t="str">
        <f>'Model &amp; Metrics'!AV4</f>
        <v>Q420</v>
      </c>
      <c r="AU4" s="348" t="str">
        <f>'Model &amp; Metrics'!AW4</f>
        <v>Q121</v>
      </c>
      <c r="AV4" s="348" t="str">
        <f>'Model &amp; Metrics'!AX4</f>
        <v>Q221</v>
      </c>
      <c r="AW4" s="348" t="str">
        <f>'Model &amp; Metrics'!AY4</f>
        <v>Q321</v>
      </c>
      <c r="AX4" s="348" t="str">
        <f>'Model &amp; Metrics'!AZ4</f>
        <v>Q421</v>
      </c>
      <c r="AY4" s="348" t="str">
        <f>'Model &amp; Metrics'!BA4</f>
        <v>Q122</v>
      </c>
      <c r="AZ4" s="348" t="str">
        <f>'Model &amp; Metrics'!BB4</f>
        <v>Q222</v>
      </c>
      <c r="BA4" s="348" t="str">
        <f>'Model &amp; Metrics'!BC4</f>
        <v>Q322</v>
      </c>
      <c r="BB4" s="348" t="str">
        <f>'Model &amp; Metrics'!BD4</f>
        <v>Q422</v>
      </c>
      <c r="BD4" s="321">
        <f>'Model &amp; Metrics'!BF4</f>
        <v>2020</v>
      </c>
      <c r="BE4" s="321">
        <f>'Model &amp; Metrics'!BG4</f>
        <v>2021</v>
      </c>
      <c r="BF4" s="321">
        <f>'Model &amp; Metrics'!BH4</f>
        <v>2022</v>
      </c>
    </row>
    <row r="5" spans="1:58">
      <c r="C5" s="326"/>
      <c r="D5" s="326"/>
      <c r="E5" s="326"/>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Q5" s="327"/>
      <c r="AR5" s="327"/>
      <c r="AS5" s="327"/>
      <c r="AT5" s="327"/>
      <c r="AU5" s="327"/>
      <c r="AV5" s="327"/>
      <c r="AW5" s="327"/>
      <c r="AX5" s="327"/>
      <c r="BD5" s="325"/>
      <c r="BE5" s="325"/>
      <c r="BF5" s="325"/>
    </row>
    <row r="6" spans="1:58">
      <c r="B6" s="1" t="s">
        <v>103</v>
      </c>
      <c r="C6" s="326"/>
      <c r="D6" s="326"/>
      <c r="E6" s="326"/>
      <c r="F6" s="327">
        <f>Staffing!H104</f>
        <v>3</v>
      </c>
      <c r="G6" s="327">
        <f>Staffing!I104</f>
        <v>3</v>
      </c>
      <c r="H6" s="327">
        <f>Staffing!J104</f>
        <v>3</v>
      </c>
      <c r="I6" s="327">
        <f>Staffing!K104</f>
        <v>3</v>
      </c>
      <c r="J6" s="327">
        <f>Staffing!L104</f>
        <v>4</v>
      </c>
      <c r="K6" s="327">
        <f>Staffing!M104</f>
        <v>4</v>
      </c>
      <c r="L6" s="327">
        <f>Staffing!N104</f>
        <v>4</v>
      </c>
      <c r="M6" s="327">
        <f>Staffing!O104</f>
        <v>4</v>
      </c>
      <c r="N6" s="327">
        <f>Staffing!P104</f>
        <v>4</v>
      </c>
      <c r="O6" s="327">
        <f>Staffing!Q104</f>
        <v>4</v>
      </c>
      <c r="P6" s="327">
        <f>Staffing!R104</f>
        <v>4</v>
      </c>
      <c r="Q6" s="327">
        <f>Staffing!S104</f>
        <v>4</v>
      </c>
      <c r="R6" s="327">
        <f>Staffing!T104</f>
        <v>5</v>
      </c>
      <c r="S6" s="327">
        <f>Staffing!U104</f>
        <v>5</v>
      </c>
      <c r="T6" s="327">
        <f>Staffing!V104</f>
        <v>5</v>
      </c>
      <c r="U6" s="327">
        <f>Staffing!W104</f>
        <v>5</v>
      </c>
      <c r="V6" s="327">
        <f>Staffing!X104</f>
        <v>5</v>
      </c>
      <c r="W6" s="327">
        <f>Staffing!Y104</f>
        <v>5</v>
      </c>
      <c r="X6" s="327">
        <f>Staffing!Z104</f>
        <v>6</v>
      </c>
      <c r="Y6" s="327">
        <f>Staffing!AA104</f>
        <v>6</v>
      </c>
      <c r="Z6" s="327">
        <f>Staffing!AB104</f>
        <v>6</v>
      </c>
      <c r="AA6" s="327">
        <f>Staffing!AC104</f>
        <v>6</v>
      </c>
      <c r="AB6" s="327">
        <f>Staffing!AD104</f>
        <v>6</v>
      </c>
      <c r="AC6" s="327">
        <f>Staffing!AE104</f>
        <v>6</v>
      </c>
      <c r="AD6" s="327">
        <f>Staffing!AF104</f>
        <v>6</v>
      </c>
      <c r="AE6" s="327">
        <f>Staffing!AG104</f>
        <v>6</v>
      </c>
      <c r="AF6" s="327">
        <f>Staffing!AH104</f>
        <v>6</v>
      </c>
      <c r="AG6" s="327">
        <f>Staffing!AI104</f>
        <v>7</v>
      </c>
      <c r="AH6" s="327">
        <f>Staffing!AJ104</f>
        <v>7</v>
      </c>
      <c r="AI6" s="327">
        <f>Staffing!AK104</f>
        <v>7</v>
      </c>
      <c r="AJ6" s="327">
        <f>Staffing!AL104</f>
        <v>7</v>
      </c>
      <c r="AK6" s="327">
        <f>Staffing!AM104</f>
        <v>7</v>
      </c>
      <c r="AL6" s="327">
        <f>Staffing!AN104</f>
        <v>7</v>
      </c>
      <c r="AM6" s="327">
        <f>Staffing!AO104</f>
        <v>7</v>
      </c>
      <c r="AN6" s="327">
        <f>Staffing!AP104</f>
        <v>7</v>
      </c>
      <c r="AO6" s="327">
        <f>Staffing!AQ104</f>
        <v>7</v>
      </c>
      <c r="AQ6" s="327">
        <f>H6</f>
        <v>3</v>
      </c>
      <c r="AR6" s="327">
        <f>K6</f>
        <v>4</v>
      </c>
      <c r="AS6" s="327">
        <f>N6</f>
        <v>4</v>
      </c>
      <c r="AT6" s="327">
        <f>Q6</f>
        <v>4</v>
      </c>
      <c r="AU6" s="327">
        <f>T6</f>
        <v>5</v>
      </c>
      <c r="AV6" s="327">
        <f>W6</f>
        <v>5</v>
      </c>
      <c r="AW6" s="327">
        <f>Z6</f>
        <v>6</v>
      </c>
      <c r="AX6" s="327">
        <f>AC6</f>
        <v>6</v>
      </c>
      <c r="AY6" s="327">
        <f>AF6</f>
        <v>6</v>
      </c>
      <c r="AZ6" s="327">
        <f>AI6</f>
        <v>7</v>
      </c>
      <c r="BA6" s="327">
        <f>+AL6</f>
        <v>7</v>
      </c>
      <c r="BB6" s="327">
        <f>+AO6</f>
        <v>7</v>
      </c>
      <c r="BC6" s="330"/>
      <c r="BD6" s="349">
        <f>AT6</f>
        <v>4</v>
      </c>
      <c r="BE6" s="349">
        <f>AX6</f>
        <v>6</v>
      </c>
      <c r="BF6" s="349">
        <f>BB6</f>
        <v>7</v>
      </c>
    </row>
    <row r="7" spans="1:58">
      <c r="C7" s="326"/>
      <c r="D7" s="326"/>
      <c r="E7" s="326"/>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Q7" s="327"/>
      <c r="AR7" s="327"/>
      <c r="AS7" s="327"/>
      <c r="AT7" s="327"/>
      <c r="AU7" s="327"/>
      <c r="AV7" s="327"/>
      <c r="AW7" s="327"/>
      <c r="AX7" s="327"/>
      <c r="BD7" s="349"/>
      <c r="BE7" s="349"/>
      <c r="BF7" s="349"/>
    </row>
    <row r="8" spans="1:58">
      <c r="B8" s="4" t="str">
        <f>Sales!$B$8</f>
        <v>PAYROLL</v>
      </c>
      <c r="C8" s="326"/>
      <c r="D8" s="326"/>
      <c r="E8" s="326"/>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Q8" s="327"/>
      <c r="AR8" s="327"/>
      <c r="AS8" s="327"/>
      <c r="AT8" s="327"/>
      <c r="AU8" s="327"/>
      <c r="AV8" s="327"/>
      <c r="AW8" s="327"/>
      <c r="AX8" s="327"/>
      <c r="BD8" s="349"/>
      <c r="BE8" s="349"/>
      <c r="BF8" s="349"/>
    </row>
    <row r="9" spans="1:58">
      <c r="B9" s="329" t="s">
        <v>105</v>
      </c>
      <c r="C9" s="326"/>
      <c r="D9" s="326"/>
      <c r="E9" s="326"/>
      <c r="F9" s="327">
        <f>Staffing!H105</f>
        <v>29166.666666666668</v>
      </c>
      <c r="G9" s="327">
        <f>Staffing!I105</f>
        <v>29166.666666666668</v>
      </c>
      <c r="H9" s="327">
        <f>Staffing!J105</f>
        <v>29166.666666666668</v>
      </c>
      <c r="I9" s="327">
        <f>Staffing!K105</f>
        <v>29166.666666666668</v>
      </c>
      <c r="J9" s="327">
        <f>Staffing!L105</f>
        <v>32500</v>
      </c>
      <c r="K9" s="327">
        <f>Staffing!M105</f>
        <v>32500</v>
      </c>
      <c r="L9" s="327">
        <f>Staffing!N105</f>
        <v>32500</v>
      </c>
      <c r="M9" s="327">
        <f>Staffing!O105</f>
        <v>32500</v>
      </c>
      <c r="N9" s="327">
        <f>Staffing!P105</f>
        <v>32500</v>
      </c>
      <c r="O9" s="327">
        <f>Staffing!Q105</f>
        <v>32500</v>
      </c>
      <c r="P9" s="327">
        <f>Staffing!R105</f>
        <v>32500</v>
      </c>
      <c r="Q9" s="327">
        <f>Staffing!S105</f>
        <v>32500</v>
      </c>
      <c r="R9" s="327">
        <f>Staffing!T105</f>
        <v>43375.000000000007</v>
      </c>
      <c r="S9" s="327">
        <f>Staffing!U105</f>
        <v>43375.000000000007</v>
      </c>
      <c r="T9" s="327">
        <f>Staffing!V105</f>
        <v>43375.000000000007</v>
      </c>
      <c r="U9" s="327">
        <f>Staffing!W105</f>
        <v>43375.000000000007</v>
      </c>
      <c r="V9" s="327">
        <f>Staffing!X105</f>
        <v>43475.000000000007</v>
      </c>
      <c r="W9" s="327">
        <f>Staffing!Y105</f>
        <v>43475.000000000007</v>
      </c>
      <c r="X9" s="327">
        <f>Staffing!Z105</f>
        <v>47641.666666666672</v>
      </c>
      <c r="Y9" s="327">
        <f>Staffing!AA105</f>
        <v>47641.666666666672</v>
      </c>
      <c r="Z9" s="327">
        <f>Staffing!AB105</f>
        <v>47641.666666666672</v>
      </c>
      <c r="AA9" s="327">
        <f>Staffing!AC105</f>
        <v>47641.666666666672</v>
      </c>
      <c r="AB9" s="327">
        <f>Staffing!AD105</f>
        <v>47641.666666666672</v>
      </c>
      <c r="AC9" s="327">
        <f>Staffing!AE105</f>
        <v>47641.666666666672</v>
      </c>
      <c r="AD9" s="327">
        <f>Staffing!AF105</f>
        <v>47941.666666666672</v>
      </c>
      <c r="AE9" s="327">
        <f>Staffing!AG105</f>
        <v>47941.666666666672</v>
      </c>
      <c r="AF9" s="327">
        <f>Staffing!AH105</f>
        <v>47941.666666666672</v>
      </c>
      <c r="AG9" s="327">
        <f>Staffing!AI105</f>
        <v>53775.000000000007</v>
      </c>
      <c r="AH9" s="327">
        <f>Staffing!AJ105</f>
        <v>53775.000000000007</v>
      </c>
      <c r="AI9" s="327">
        <f>Staffing!AK105</f>
        <v>53775.000000000007</v>
      </c>
      <c r="AJ9" s="327">
        <f>Staffing!AL105</f>
        <v>53900.000000000007</v>
      </c>
      <c r="AK9" s="327">
        <f>Staffing!AM105</f>
        <v>53900.000000000007</v>
      </c>
      <c r="AL9" s="327">
        <f>Staffing!AN105</f>
        <v>53900.000000000007</v>
      </c>
      <c r="AM9" s="327">
        <f>Staffing!AO105</f>
        <v>53900.000000000007</v>
      </c>
      <c r="AN9" s="327">
        <f>Staffing!AP105</f>
        <v>53900.000000000007</v>
      </c>
      <c r="AO9" s="327">
        <f>Staffing!AQ105</f>
        <v>53900.000000000007</v>
      </c>
      <c r="AQ9" s="327">
        <f>SUM(F9:H9)</f>
        <v>87500</v>
      </c>
      <c r="AR9" s="327">
        <f>SUM(I9:K9)</f>
        <v>94166.666666666672</v>
      </c>
      <c r="AS9" s="327">
        <f>SUM(L9:N9)</f>
        <v>97500</v>
      </c>
      <c r="AT9" s="327">
        <f>SUM(O9:Q9)</f>
        <v>97500</v>
      </c>
      <c r="AU9" s="327">
        <f>SUM(R9:T9)</f>
        <v>130125.00000000003</v>
      </c>
      <c r="AV9" s="327">
        <f>SUM(U9:W9)</f>
        <v>130325.00000000003</v>
      </c>
      <c r="AW9" s="327">
        <f>SUM(X9:Z9)</f>
        <v>142925</v>
      </c>
      <c r="AX9" s="327">
        <f>SUM(AA9:AC9)</f>
        <v>142925</v>
      </c>
      <c r="AY9" s="327">
        <f>SUM(AD9:AF9)</f>
        <v>143825</v>
      </c>
      <c r="AZ9" s="327">
        <f>SUM(AG9:AI9)</f>
        <v>161325.00000000003</v>
      </c>
      <c r="BA9" s="327">
        <f>SUM(AJ9:AL9)</f>
        <v>161700.00000000003</v>
      </c>
      <c r="BB9" s="327">
        <f>SUM(AM9:AO9)</f>
        <v>161700.00000000003</v>
      </c>
      <c r="BD9" s="349">
        <f>SUM(AQ9:AT9)</f>
        <v>376666.66666666669</v>
      </c>
      <c r="BE9" s="349">
        <f>SUM(AU9:AX9)</f>
        <v>546300</v>
      </c>
      <c r="BF9" s="349">
        <f>SUM(AY9:BB9)</f>
        <v>628550</v>
      </c>
    </row>
    <row r="10" spans="1:58">
      <c r="B10" s="329" t="s">
        <v>106</v>
      </c>
      <c r="C10" s="326"/>
      <c r="D10" s="326"/>
      <c r="E10" s="326"/>
      <c r="F10" s="327">
        <f>Staffing!H106+Staffing!H107</f>
        <v>5439.5833333333339</v>
      </c>
      <c r="G10" s="327">
        <f>Staffing!I106+Staffing!I107</f>
        <v>5439.5833333333339</v>
      </c>
      <c r="H10" s="327">
        <f>Staffing!J106+Staffing!J107</f>
        <v>5439.5833333333339</v>
      </c>
      <c r="I10" s="327">
        <f>Staffing!K106+Staffing!K107</f>
        <v>5439.5833333333339</v>
      </c>
      <c r="J10" s="327">
        <f>Staffing!L106+Staffing!L107</f>
        <v>6061.25</v>
      </c>
      <c r="K10" s="327">
        <f>Staffing!M106+Staffing!M107</f>
        <v>6061.25</v>
      </c>
      <c r="L10" s="327">
        <f>Staffing!N106+Staffing!N107</f>
        <v>6061.25</v>
      </c>
      <c r="M10" s="327">
        <f>Staffing!O106+Staffing!O107</f>
        <v>6061.25</v>
      </c>
      <c r="N10" s="327">
        <f>Staffing!P106+Staffing!P107</f>
        <v>6061.25</v>
      </c>
      <c r="O10" s="327">
        <f>Staffing!Q106+Staffing!Q107</f>
        <v>6061.25</v>
      </c>
      <c r="P10" s="327">
        <f>Staffing!R106+Staffing!R107</f>
        <v>6061.25</v>
      </c>
      <c r="Q10" s="327">
        <f>Staffing!S106+Staffing!S107</f>
        <v>6061.25</v>
      </c>
      <c r="R10" s="327">
        <f>Staffing!T106+Staffing!T107</f>
        <v>8089.4375000000018</v>
      </c>
      <c r="S10" s="327">
        <f>Staffing!U106+Staffing!U107</f>
        <v>8089.4375000000018</v>
      </c>
      <c r="T10" s="327">
        <f>Staffing!V106+Staffing!V107</f>
        <v>8089.4375000000018</v>
      </c>
      <c r="U10" s="327">
        <f>Staffing!W106+Staffing!W107</f>
        <v>8089.4375000000018</v>
      </c>
      <c r="V10" s="327">
        <f>Staffing!X106+Staffing!X107</f>
        <v>8108.0875000000015</v>
      </c>
      <c r="W10" s="327">
        <f>Staffing!Y106+Staffing!Y107</f>
        <v>8108.0875000000015</v>
      </c>
      <c r="X10" s="327">
        <f>Staffing!Z106+Staffing!Z107</f>
        <v>8885.1708333333336</v>
      </c>
      <c r="Y10" s="327">
        <f>Staffing!AA106+Staffing!AA107</f>
        <v>8885.1708333333336</v>
      </c>
      <c r="Z10" s="327">
        <f>Staffing!AB106+Staffing!AB107</f>
        <v>8885.1708333333336</v>
      </c>
      <c r="AA10" s="327">
        <f>Staffing!AC106+Staffing!AC107</f>
        <v>8885.1708333333336</v>
      </c>
      <c r="AB10" s="327">
        <f>Staffing!AD106+Staffing!AD107</f>
        <v>8885.1708333333336</v>
      </c>
      <c r="AC10" s="327">
        <f>Staffing!AE106+Staffing!AE107</f>
        <v>8885.1708333333336</v>
      </c>
      <c r="AD10" s="327">
        <f>Staffing!AF106+Staffing!AF107</f>
        <v>8941.1208333333343</v>
      </c>
      <c r="AE10" s="327">
        <f>Staffing!AG106+Staffing!AG107</f>
        <v>8941.1208333333343</v>
      </c>
      <c r="AF10" s="327">
        <f>Staffing!AH106+Staffing!AH107</f>
        <v>8941.1208333333343</v>
      </c>
      <c r="AG10" s="327">
        <f>Staffing!AI106+Staffing!AI107</f>
        <v>10029.037500000002</v>
      </c>
      <c r="AH10" s="327">
        <f>Staffing!AJ106+Staffing!AJ107</f>
        <v>10029.037500000002</v>
      </c>
      <c r="AI10" s="327">
        <f>Staffing!AK106+Staffing!AK107</f>
        <v>10029.037500000002</v>
      </c>
      <c r="AJ10" s="327">
        <f>Staffing!AL106+Staffing!AL107</f>
        <v>10052.350000000002</v>
      </c>
      <c r="AK10" s="327">
        <f>Staffing!AM106+Staffing!AM107</f>
        <v>10052.350000000002</v>
      </c>
      <c r="AL10" s="327">
        <f>Staffing!AN106+Staffing!AN107</f>
        <v>10052.350000000002</v>
      </c>
      <c r="AM10" s="327">
        <f>Staffing!AO106+Staffing!AO107</f>
        <v>10052.350000000002</v>
      </c>
      <c r="AN10" s="327">
        <f>Staffing!AP106+Staffing!AP107</f>
        <v>10052.350000000002</v>
      </c>
      <c r="AO10" s="327">
        <f>Staffing!AQ106+Staffing!AQ107</f>
        <v>10052.350000000002</v>
      </c>
      <c r="AQ10" s="327">
        <f>SUM(F10:H10)</f>
        <v>16318.750000000002</v>
      </c>
      <c r="AR10" s="327">
        <f>SUM(I10:K10)</f>
        <v>17562.083333333336</v>
      </c>
      <c r="AS10" s="327">
        <f>SUM(L10:N10)</f>
        <v>18183.75</v>
      </c>
      <c r="AT10" s="327">
        <f>SUM(O10:Q10)</f>
        <v>18183.75</v>
      </c>
      <c r="AU10" s="327">
        <f>SUM(R10:T10)</f>
        <v>24268.312500000007</v>
      </c>
      <c r="AV10" s="327">
        <f>SUM(U10:W10)</f>
        <v>24305.612500000003</v>
      </c>
      <c r="AW10" s="327">
        <f>SUM(X10:Z10)</f>
        <v>26655.512500000001</v>
      </c>
      <c r="AX10" s="327">
        <f>SUM(AA10:AC10)</f>
        <v>26655.512500000001</v>
      </c>
      <c r="AY10" s="327">
        <f t="shared" ref="AY10:AY56" si="0">SUM(AD10:AF10)</f>
        <v>26823.362500000003</v>
      </c>
      <c r="AZ10" s="327">
        <f t="shared" ref="AZ10:AZ56" si="1">SUM(AG10:AI10)</f>
        <v>30087.112500000007</v>
      </c>
      <c r="BA10" s="327">
        <f t="shared" ref="BA10:BA56" si="2">SUM(AJ10:AL10)</f>
        <v>30157.050000000007</v>
      </c>
      <c r="BB10" s="327">
        <f>SUM(AM10:AO10)</f>
        <v>30157.050000000007</v>
      </c>
      <c r="BD10" s="349">
        <f>SUM(AQ10:AT10)</f>
        <v>70248.333333333343</v>
      </c>
      <c r="BE10" s="349">
        <f>SUM(AU10:AX10)</f>
        <v>101884.95000000001</v>
      </c>
      <c r="BF10" s="349">
        <f>SUM(AY10:BB10)</f>
        <v>117224.57500000001</v>
      </c>
    </row>
    <row r="11" spans="1:58" ht="6" customHeight="1">
      <c r="B11" s="329"/>
      <c r="C11" s="326"/>
      <c r="D11" s="326"/>
      <c r="E11" s="326"/>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Q11" s="331"/>
      <c r="AR11" s="331"/>
      <c r="AS11" s="331"/>
      <c r="AT11" s="331"/>
      <c r="AU11" s="331"/>
      <c r="AV11" s="331"/>
      <c r="AW11" s="331"/>
      <c r="AX11" s="331"/>
      <c r="AY11" s="327"/>
      <c r="AZ11" s="327"/>
      <c r="BA11" s="327"/>
      <c r="BB11" s="327"/>
      <c r="BD11" s="350"/>
      <c r="BE11" s="350"/>
      <c r="BF11" s="350"/>
    </row>
    <row r="12" spans="1:58">
      <c r="B12" s="333" t="str">
        <f>"TOTAL "&amp;B8</f>
        <v>TOTAL PAYROLL</v>
      </c>
      <c r="C12" s="334"/>
      <c r="D12" s="334"/>
      <c r="E12" s="334"/>
      <c r="F12" s="218">
        <f>SUM(F9:F11)</f>
        <v>34606.25</v>
      </c>
      <c r="G12" s="218">
        <f t="shared" ref="G12:AO12" si="3">SUM(G9:G11)</f>
        <v>34606.25</v>
      </c>
      <c r="H12" s="218">
        <f t="shared" si="3"/>
        <v>34606.25</v>
      </c>
      <c r="I12" s="218">
        <f t="shared" si="3"/>
        <v>34606.25</v>
      </c>
      <c r="J12" s="218">
        <f t="shared" si="3"/>
        <v>38561.25</v>
      </c>
      <c r="K12" s="218">
        <f t="shared" si="3"/>
        <v>38561.25</v>
      </c>
      <c r="L12" s="218">
        <f t="shared" si="3"/>
        <v>38561.25</v>
      </c>
      <c r="M12" s="218">
        <f t="shared" si="3"/>
        <v>38561.25</v>
      </c>
      <c r="N12" s="218">
        <f t="shared" si="3"/>
        <v>38561.25</v>
      </c>
      <c r="O12" s="218">
        <f t="shared" si="3"/>
        <v>38561.25</v>
      </c>
      <c r="P12" s="218">
        <f t="shared" si="3"/>
        <v>38561.25</v>
      </c>
      <c r="Q12" s="218">
        <f t="shared" si="3"/>
        <v>38561.25</v>
      </c>
      <c r="R12" s="218">
        <f t="shared" si="3"/>
        <v>51464.437500000007</v>
      </c>
      <c r="S12" s="218">
        <f t="shared" si="3"/>
        <v>51464.437500000007</v>
      </c>
      <c r="T12" s="218">
        <f t="shared" si="3"/>
        <v>51464.437500000007</v>
      </c>
      <c r="U12" s="218">
        <f t="shared" si="3"/>
        <v>51464.437500000007</v>
      </c>
      <c r="V12" s="218">
        <f t="shared" si="3"/>
        <v>51583.087500000009</v>
      </c>
      <c r="W12" s="218">
        <f t="shared" si="3"/>
        <v>51583.087500000009</v>
      </c>
      <c r="X12" s="218">
        <f t="shared" si="3"/>
        <v>56526.837500000009</v>
      </c>
      <c r="Y12" s="218">
        <f t="shared" si="3"/>
        <v>56526.837500000009</v>
      </c>
      <c r="Z12" s="218">
        <f t="shared" si="3"/>
        <v>56526.837500000009</v>
      </c>
      <c r="AA12" s="218">
        <f t="shared" si="3"/>
        <v>56526.837500000009</v>
      </c>
      <c r="AB12" s="218">
        <f t="shared" si="3"/>
        <v>56526.837500000009</v>
      </c>
      <c r="AC12" s="218">
        <f t="shared" si="3"/>
        <v>56526.837500000009</v>
      </c>
      <c r="AD12" s="218">
        <f t="shared" si="3"/>
        <v>56882.787500000006</v>
      </c>
      <c r="AE12" s="218">
        <f t="shared" si="3"/>
        <v>56882.787500000006</v>
      </c>
      <c r="AF12" s="218">
        <f t="shared" si="3"/>
        <v>56882.787500000006</v>
      </c>
      <c r="AG12" s="218">
        <f t="shared" si="3"/>
        <v>63804.037500000006</v>
      </c>
      <c r="AH12" s="218">
        <f t="shared" si="3"/>
        <v>63804.037500000006</v>
      </c>
      <c r="AI12" s="218">
        <f t="shared" si="3"/>
        <v>63804.037500000006</v>
      </c>
      <c r="AJ12" s="218">
        <f t="shared" si="3"/>
        <v>63952.350000000006</v>
      </c>
      <c r="AK12" s="218">
        <f t="shared" si="3"/>
        <v>63952.350000000006</v>
      </c>
      <c r="AL12" s="218">
        <f t="shared" si="3"/>
        <v>63952.350000000006</v>
      </c>
      <c r="AM12" s="218">
        <f t="shared" si="3"/>
        <v>63952.350000000006</v>
      </c>
      <c r="AN12" s="218">
        <f t="shared" si="3"/>
        <v>63952.350000000006</v>
      </c>
      <c r="AO12" s="218">
        <f t="shared" si="3"/>
        <v>63952.350000000006</v>
      </c>
      <c r="AQ12" s="218">
        <f t="shared" ref="AQ12:AV12" si="4">SUM(AQ9:AQ11)</f>
        <v>103818.75</v>
      </c>
      <c r="AR12" s="218">
        <f t="shared" si="4"/>
        <v>111728.75</v>
      </c>
      <c r="AS12" s="218">
        <f>SUM(L12:N12)</f>
        <v>115683.75</v>
      </c>
      <c r="AT12" s="218">
        <f>SUM(O12:Q12)</f>
        <v>115683.75</v>
      </c>
      <c r="AU12" s="218">
        <f t="shared" si="4"/>
        <v>154393.31250000003</v>
      </c>
      <c r="AV12" s="218">
        <f t="shared" si="4"/>
        <v>154630.61250000005</v>
      </c>
      <c r="AW12" s="218">
        <f>SUM(AW9:AW11)</f>
        <v>169580.51250000001</v>
      </c>
      <c r="AX12" s="218">
        <f>SUM(AX9:AX11)</f>
        <v>169580.51250000001</v>
      </c>
      <c r="AY12" s="218">
        <f t="shared" ref="AY12:BB12" si="5">SUM(AY9:AY11)</f>
        <v>170648.36249999999</v>
      </c>
      <c r="AZ12" s="218">
        <f t="shared" si="5"/>
        <v>191412.11250000005</v>
      </c>
      <c r="BA12" s="218">
        <f t="shared" si="5"/>
        <v>191857.05000000005</v>
      </c>
      <c r="BB12" s="218">
        <f t="shared" si="5"/>
        <v>191857.05000000005</v>
      </c>
      <c r="BD12" s="216">
        <f>SUM(AQ12:AT12)</f>
        <v>446915</v>
      </c>
      <c r="BE12" s="216">
        <f>SUM(AU12:AX12)</f>
        <v>648184.95000000007</v>
      </c>
      <c r="BF12" s="216">
        <f>SUM(AY12:BB12)</f>
        <v>745774.57500000019</v>
      </c>
    </row>
    <row r="13" spans="1:58">
      <c r="C13" s="326"/>
      <c r="D13" s="326"/>
      <c r="E13" s="326"/>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Q13" s="327"/>
      <c r="AR13" s="327"/>
      <c r="AS13" s="327"/>
      <c r="AT13" s="327"/>
      <c r="AU13" s="327"/>
      <c r="AV13" s="327"/>
      <c r="AW13" s="327"/>
      <c r="AX13" s="327"/>
      <c r="AY13" s="327"/>
      <c r="AZ13" s="327"/>
      <c r="BA13" s="327"/>
      <c r="BB13" s="327"/>
      <c r="BD13" s="349"/>
      <c r="BE13" s="349"/>
      <c r="BF13" s="349"/>
    </row>
    <row r="14" spans="1:58">
      <c r="B14" s="4" t="s">
        <v>108</v>
      </c>
      <c r="C14" s="326"/>
      <c r="D14" s="326"/>
      <c r="E14" s="326"/>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Q14" s="327"/>
      <c r="AR14" s="327"/>
      <c r="AS14" s="327"/>
      <c r="AT14" s="327"/>
      <c r="AU14" s="327"/>
      <c r="AV14" s="327"/>
      <c r="AW14" s="327"/>
      <c r="AX14" s="327"/>
      <c r="AY14" s="327"/>
      <c r="AZ14" s="327"/>
      <c r="BA14" s="327"/>
      <c r="BB14" s="327"/>
      <c r="BD14" s="349"/>
      <c r="BE14" s="349"/>
      <c r="BF14" s="349"/>
    </row>
    <row r="15" spans="1:58">
      <c r="B15" s="335" t="s">
        <v>140</v>
      </c>
      <c r="C15" s="326"/>
      <c r="D15" s="336">
        <v>0</v>
      </c>
      <c r="E15" s="337" t="s">
        <v>110</v>
      </c>
      <c r="F15" s="327">
        <f>$D15</f>
        <v>0</v>
      </c>
      <c r="G15" s="327">
        <f t="shared" ref="G15:AO15" si="6">$D15</f>
        <v>0</v>
      </c>
      <c r="H15" s="327">
        <f t="shared" si="6"/>
        <v>0</v>
      </c>
      <c r="I15" s="327">
        <f t="shared" si="6"/>
        <v>0</v>
      </c>
      <c r="J15" s="327">
        <f t="shared" si="6"/>
        <v>0</v>
      </c>
      <c r="K15" s="327">
        <f t="shared" si="6"/>
        <v>0</v>
      </c>
      <c r="L15" s="327">
        <f t="shared" si="6"/>
        <v>0</v>
      </c>
      <c r="M15" s="327">
        <f t="shared" si="6"/>
        <v>0</v>
      </c>
      <c r="N15" s="327">
        <f t="shared" si="6"/>
        <v>0</v>
      </c>
      <c r="O15" s="327">
        <f t="shared" si="6"/>
        <v>0</v>
      </c>
      <c r="P15" s="327">
        <f t="shared" si="6"/>
        <v>0</v>
      </c>
      <c r="Q15" s="327">
        <f t="shared" si="6"/>
        <v>0</v>
      </c>
      <c r="R15" s="327">
        <f t="shared" si="6"/>
        <v>0</v>
      </c>
      <c r="S15" s="327">
        <f t="shared" si="6"/>
        <v>0</v>
      </c>
      <c r="T15" s="327">
        <f t="shared" si="6"/>
        <v>0</v>
      </c>
      <c r="U15" s="327">
        <f t="shared" si="6"/>
        <v>0</v>
      </c>
      <c r="V15" s="327">
        <f t="shared" si="6"/>
        <v>0</v>
      </c>
      <c r="W15" s="327">
        <f t="shared" si="6"/>
        <v>0</v>
      </c>
      <c r="X15" s="327">
        <f t="shared" si="6"/>
        <v>0</v>
      </c>
      <c r="Y15" s="327">
        <f t="shared" si="6"/>
        <v>0</v>
      </c>
      <c r="Z15" s="327">
        <f t="shared" si="6"/>
        <v>0</v>
      </c>
      <c r="AA15" s="327">
        <f t="shared" si="6"/>
        <v>0</v>
      </c>
      <c r="AB15" s="327">
        <f t="shared" si="6"/>
        <v>0</v>
      </c>
      <c r="AC15" s="327">
        <f t="shared" si="6"/>
        <v>0</v>
      </c>
      <c r="AD15" s="327">
        <f t="shared" si="6"/>
        <v>0</v>
      </c>
      <c r="AE15" s="327">
        <f t="shared" si="6"/>
        <v>0</v>
      </c>
      <c r="AF15" s="327">
        <f t="shared" si="6"/>
        <v>0</v>
      </c>
      <c r="AG15" s="327">
        <f t="shared" si="6"/>
        <v>0</v>
      </c>
      <c r="AH15" s="327">
        <f t="shared" si="6"/>
        <v>0</v>
      </c>
      <c r="AI15" s="327">
        <f t="shared" si="6"/>
        <v>0</v>
      </c>
      <c r="AJ15" s="327">
        <f t="shared" si="6"/>
        <v>0</v>
      </c>
      <c r="AK15" s="327">
        <f t="shared" si="6"/>
        <v>0</v>
      </c>
      <c r="AL15" s="327">
        <f t="shared" si="6"/>
        <v>0</v>
      </c>
      <c r="AM15" s="327">
        <f t="shared" si="6"/>
        <v>0</v>
      </c>
      <c r="AN15" s="327">
        <f t="shared" si="6"/>
        <v>0</v>
      </c>
      <c r="AO15" s="327">
        <f t="shared" si="6"/>
        <v>0</v>
      </c>
      <c r="AP15" s="327"/>
      <c r="AQ15" s="327">
        <f t="shared" ref="AQ15:AQ20" si="7">SUM(F15:H15)</f>
        <v>0</v>
      </c>
      <c r="AR15" s="327">
        <f t="shared" ref="AR15:AR20" si="8">SUM(I15:K15)</f>
        <v>0</v>
      </c>
      <c r="AS15" s="327">
        <f t="shared" ref="AS15:AS20" si="9">SUM(L15:N15)</f>
        <v>0</v>
      </c>
      <c r="AT15" s="327">
        <f t="shared" ref="AT15:AT20" si="10">SUM(O15:Q15)</f>
        <v>0</v>
      </c>
      <c r="AU15" s="327">
        <f t="shared" ref="AU15:AU20" si="11">SUM(R15:T15)</f>
        <v>0</v>
      </c>
      <c r="AV15" s="327">
        <f t="shared" ref="AV15:AV20" si="12">SUM(U15:W15)</f>
        <v>0</v>
      </c>
      <c r="AW15" s="327">
        <f t="shared" ref="AW15:AW20" si="13">SUM(X15:Z15)</f>
        <v>0</v>
      </c>
      <c r="AX15" s="327">
        <f t="shared" ref="AX15:AX20" si="14">SUM(AA15:AC15)</f>
        <v>0</v>
      </c>
      <c r="AY15" s="327">
        <f t="shared" si="0"/>
        <v>0</v>
      </c>
      <c r="AZ15" s="327">
        <f t="shared" si="1"/>
        <v>0</v>
      </c>
      <c r="BA15" s="327">
        <f t="shared" si="2"/>
        <v>0</v>
      </c>
      <c r="BB15" s="327">
        <f t="shared" ref="BB15:BB20" si="15">SUM(AM15:AO15)</f>
        <v>0</v>
      </c>
      <c r="BD15" s="349">
        <f t="shared" ref="BD15:BD20" si="16">SUM(AQ15:AT15)</f>
        <v>0</v>
      </c>
      <c r="BE15" s="349">
        <f t="shared" ref="BE15:BE20" si="17">SUM(AU15:AX15)</f>
        <v>0</v>
      </c>
      <c r="BF15" s="349">
        <f t="shared" ref="BF15:BF20" si="18">SUM(AY15:BB15)</f>
        <v>0</v>
      </c>
    </row>
    <row r="16" spans="1:58">
      <c r="B16" s="335" t="s">
        <v>141</v>
      </c>
      <c r="C16" s="326"/>
      <c r="D16" s="326"/>
      <c r="E16" s="337"/>
      <c r="F16" s="331">
        <v>0</v>
      </c>
      <c r="G16" s="331">
        <v>0</v>
      </c>
      <c r="H16" s="331">
        <v>0</v>
      </c>
      <c r="I16" s="331">
        <v>15000</v>
      </c>
      <c r="J16" s="331">
        <v>5000</v>
      </c>
      <c r="K16" s="331">
        <v>0</v>
      </c>
      <c r="L16" s="331">
        <v>0</v>
      </c>
      <c r="M16" s="331">
        <v>0</v>
      </c>
      <c r="N16" s="331">
        <v>0</v>
      </c>
      <c r="O16" s="331">
        <v>0</v>
      </c>
      <c r="P16" s="331">
        <v>0</v>
      </c>
      <c r="Q16" s="331">
        <v>0</v>
      </c>
      <c r="R16" s="331">
        <v>0</v>
      </c>
      <c r="S16" s="331">
        <v>0</v>
      </c>
      <c r="T16" s="331">
        <v>0</v>
      </c>
      <c r="U16" s="331">
        <v>15000</v>
      </c>
      <c r="V16" s="331">
        <v>5000</v>
      </c>
      <c r="W16" s="331">
        <v>0</v>
      </c>
      <c r="X16" s="331">
        <v>0</v>
      </c>
      <c r="Y16" s="331">
        <v>0</v>
      </c>
      <c r="Z16" s="331">
        <v>0</v>
      </c>
      <c r="AA16" s="331">
        <v>0</v>
      </c>
      <c r="AB16" s="331">
        <v>0</v>
      </c>
      <c r="AC16" s="331">
        <v>0</v>
      </c>
      <c r="AD16" s="331">
        <v>0</v>
      </c>
      <c r="AE16" s="331">
        <v>0</v>
      </c>
      <c r="AF16" s="331">
        <v>0</v>
      </c>
      <c r="AG16" s="331">
        <v>15000</v>
      </c>
      <c r="AH16" s="331">
        <v>5000</v>
      </c>
      <c r="AI16" s="331">
        <v>0</v>
      </c>
      <c r="AJ16" s="331">
        <v>0</v>
      </c>
      <c r="AK16" s="331">
        <v>0</v>
      </c>
      <c r="AL16" s="331">
        <v>0</v>
      </c>
      <c r="AM16" s="331">
        <v>0</v>
      </c>
      <c r="AN16" s="331">
        <v>0</v>
      </c>
      <c r="AO16" s="331">
        <v>0</v>
      </c>
      <c r="AP16" s="331"/>
      <c r="AQ16" s="327">
        <f t="shared" si="7"/>
        <v>0</v>
      </c>
      <c r="AR16" s="327">
        <f t="shared" si="8"/>
        <v>20000</v>
      </c>
      <c r="AS16" s="327">
        <f t="shared" si="9"/>
        <v>0</v>
      </c>
      <c r="AT16" s="327">
        <f t="shared" si="10"/>
        <v>0</v>
      </c>
      <c r="AU16" s="327">
        <f t="shared" si="11"/>
        <v>0</v>
      </c>
      <c r="AV16" s="327">
        <f t="shared" si="12"/>
        <v>20000</v>
      </c>
      <c r="AW16" s="327">
        <f t="shared" si="13"/>
        <v>0</v>
      </c>
      <c r="AX16" s="327">
        <f t="shared" si="14"/>
        <v>0</v>
      </c>
      <c r="AY16" s="327">
        <f t="shared" si="0"/>
        <v>0</v>
      </c>
      <c r="AZ16" s="327">
        <f t="shared" si="1"/>
        <v>20000</v>
      </c>
      <c r="BA16" s="327">
        <f t="shared" si="2"/>
        <v>0</v>
      </c>
      <c r="BB16" s="327">
        <f t="shared" si="15"/>
        <v>0</v>
      </c>
      <c r="BD16" s="349">
        <f t="shared" si="16"/>
        <v>20000</v>
      </c>
      <c r="BE16" s="349">
        <f t="shared" si="17"/>
        <v>20000</v>
      </c>
      <c r="BF16" s="349">
        <f t="shared" si="18"/>
        <v>20000</v>
      </c>
    </row>
    <row r="17" spans="2:58">
      <c r="B17" s="335" t="s">
        <v>142</v>
      </c>
      <c r="C17" s="326"/>
      <c r="D17" s="326"/>
      <c r="E17" s="326"/>
      <c r="F17" s="331">
        <v>0</v>
      </c>
      <c r="G17" s="331">
        <v>0</v>
      </c>
      <c r="H17" s="331">
        <v>0</v>
      </c>
      <c r="I17" s="331">
        <v>0</v>
      </c>
      <c r="J17" s="331">
        <v>0</v>
      </c>
      <c r="K17" s="331">
        <v>0</v>
      </c>
      <c r="L17" s="331">
        <v>3000</v>
      </c>
      <c r="M17" s="331">
        <v>0</v>
      </c>
      <c r="N17" s="331">
        <v>0</v>
      </c>
      <c r="O17" s="331">
        <v>0</v>
      </c>
      <c r="P17" s="331">
        <v>0</v>
      </c>
      <c r="Q17" s="331">
        <v>0</v>
      </c>
      <c r="R17" s="331">
        <v>0</v>
      </c>
      <c r="S17" s="331">
        <v>0</v>
      </c>
      <c r="T17" s="331">
        <v>0</v>
      </c>
      <c r="U17" s="331">
        <v>0</v>
      </c>
      <c r="V17" s="331">
        <v>0</v>
      </c>
      <c r="W17" s="331">
        <v>0</v>
      </c>
      <c r="X17" s="331">
        <v>3000</v>
      </c>
      <c r="Y17" s="331">
        <v>0</v>
      </c>
      <c r="Z17" s="331">
        <v>0</v>
      </c>
      <c r="AA17" s="331">
        <v>0</v>
      </c>
      <c r="AB17" s="331">
        <v>0</v>
      </c>
      <c r="AC17" s="331">
        <v>0</v>
      </c>
      <c r="AD17" s="331">
        <v>0</v>
      </c>
      <c r="AE17" s="331">
        <v>0</v>
      </c>
      <c r="AF17" s="331">
        <v>0</v>
      </c>
      <c r="AG17" s="331">
        <v>0</v>
      </c>
      <c r="AH17" s="331">
        <v>0</v>
      </c>
      <c r="AI17" s="331">
        <v>0</v>
      </c>
      <c r="AJ17" s="331">
        <v>3000</v>
      </c>
      <c r="AK17" s="331">
        <v>0</v>
      </c>
      <c r="AL17" s="331">
        <v>0</v>
      </c>
      <c r="AM17" s="331">
        <v>0</v>
      </c>
      <c r="AN17" s="331">
        <v>0</v>
      </c>
      <c r="AO17" s="331">
        <v>0</v>
      </c>
      <c r="AP17" s="331"/>
      <c r="AQ17" s="327">
        <f t="shared" si="7"/>
        <v>0</v>
      </c>
      <c r="AR17" s="327">
        <f t="shared" si="8"/>
        <v>0</v>
      </c>
      <c r="AS17" s="327">
        <f t="shared" si="9"/>
        <v>3000</v>
      </c>
      <c r="AT17" s="327">
        <f t="shared" si="10"/>
        <v>0</v>
      </c>
      <c r="AU17" s="327">
        <f t="shared" si="11"/>
        <v>0</v>
      </c>
      <c r="AV17" s="327">
        <f t="shared" si="12"/>
        <v>0</v>
      </c>
      <c r="AW17" s="327">
        <f t="shared" si="13"/>
        <v>3000</v>
      </c>
      <c r="AX17" s="327">
        <f t="shared" si="14"/>
        <v>0</v>
      </c>
      <c r="AY17" s="327">
        <f t="shared" si="0"/>
        <v>0</v>
      </c>
      <c r="AZ17" s="327">
        <f t="shared" si="1"/>
        <v>0</v>
      </c>
      <c r="BA17" s="327">
        <f t="shared" si="2"/>
        <v>3000</v>
      </c>
      <c r="BB17" s="327">
        <f t="shared" si="15"/>
        <v>0</v>
      </c>
      <c r="BD17" s="349">
        <f t="shared" si="16"/>
        <v>3000</v>
      </c>
      <c r="BE17" s="349">
        <f t="shared" si="17"/>
        <v>3000</v>
      </c>
      <c r="BF17" s="349">
        <f t="shared" si="18"/>
        <v>3000</v>
      </c>
    </row>
    <row r="18" spans="2:58">
      <c r="B18" s="335" t="s">
        <v>143</v>
      </c>
      <c r="C18" s="326"/>
      <c r="D18" s="326"/>
      <c r="E18" s="326"/>
      <c r="F18" s="331">
        <v>0</v>
      </c>
      <c r="G18" s="331">
        <v>0</v>
      </c>
      <c r="H18" s="331">
        <v>0</v>
      </c>
      <c r="I18" s="331">
        <v>0</v>
      </c>
      <c r="J18" s="331">
        <v>0</v>
      </c>
      <c r="K18" s="331">
        <v>0</v>
      </c>
      <c r="L18" s="331">
        <v>0</v>
      </c>
      <c r="M18" s="331">
        <v>0</v>
      </c>
      <c r="N18" s="331">
        <v>0</v>
      </c>
      <c r="O18" s="331">
        <v>0</v>
      </c>
      <c r="P18" s="331">
        <v>0</v>
      </c>
      <c r="Q18" s="331">
        <v>0</v>
      </c>
      <c r="R18" s="331">
        <v>0</v>
      </c>
      <c r="S18" s="331">
        <v>0</v>
      </c>
      <c r="T18" s="331">
        <v>0</v>
      </c>
      <c r="U18" s="331">
        <v>0</v>
      </c>
      <c r="V18" s="331">
        <v>0</v>
      </c>
      <c r="W18" s="331">
        <v>0</v>
      </c>
      <c r="X18" s="331">
        <v>0</v>
      </c>
      <c r="Y18" s="331">
        <v>0</v>
      </c>
      <c r="Z18" s="331">
        <v>0</v>
      </c>
      <c r="AA18" s="331">
        <v>0</v>
      </c>
      <c r="AB18" s="331">
        <v>0</v>
      </c>
      <c r="AC18" s="331">
        <v>0</v>
      </c>
      <c r="AD18" s="331">
        <v>0</v>
      </c>
      <c r="AE18" s="331">
        <v>0</v>
      </c>
      <c r="AF18" s="331">
        <v>0</v>
      </c>
      <c r="AG18" s="331">
        <v>0</v>
      </c>
      <c r="AH18" s="331">
        <v>0</v>
      </c>
      <c r="AI18" s="331">
        <v>0</v>
      </c>
      <c r="AJ18" s="331">
        <v>0</v>
      </c>
      <c r="AK18" s="331">
        <v>0</v>
      </c>
      <c r="AL18" s="331">
        <v>0</v>
      </c>
      <c r="AM18" s="331">
        <v>0</v>
      </c>
      <c r="AN18" s="331">
        <v>0</v>
      </c>
      <c r="AO18" s="331">
        <v>0</v>
      </c>
      <c r="AP18" s="331"/>
      <c r="AQ18" s="327">
        <f t="shared" si="7"/>
        <v>0</v>
      </c>
      <c r="AR18" s="327">
        <f t="shared" si="8"/>
        <v>0</v>
      </c>
      <c r="AS18" s="327">
        <f t="shared" si="9"/>
        <v>0</v>
      </c>
      <c r="AT18" s="327">
        <f t="shared" si="10"/>
        <v>0</v>
      </c>
      <c r="AU18" s="327">
        <f t="shared" si="11"/>
        <v>0</v>
      </c>
      <c r="AV18" s="327">
        <f t="shared" si="12"/>
        <v>0</v>
      </c>
      <c r="AW18" s="327">
        <f t="shared" si="13"/>
        <v>0</v>
      </c>
      <c r="AX18" s="327">
        <f t="shared" si="14"/>
        <v>0</v>
      </c>
      <c r="AY18" s="327">
        <f t="shared" si="0"/>
        <v>0</v>
      </c>
      <c r="AZ18" s="327">
        <f t="shared" si="1"/>
        <v>0</v>
      </c>
      <c r="BA18" s="327">
        <f t="shared" si="2"/>
        <v>0</v>
      </c>
      <c r="BB18" s="327">
        <f t="shared" si="15"/>
        <v>0</v>
      </c>
      <c r="BD18" s="349">
        <f t="shared" si="16"/>
        <v>0</v>
      </c>
      <c r="BE18" s="349">
        <f t="shared" si="17"/>
        <v>0</v>
      </c>
      <c r="BF18" s="349">
        <f t="shared" si="18"/>
        <v>0</v>
      </c>
    </row>
    <row r="19" spans="2:58">
      <c r="B19" s="335" t="s">
        <v>144</v>
      </c>
      <c r="C19" s="326"/>
      <c r="D19" s="326"/>
      <c r="E19" s="326"/>
      <c r="F19" s="331">
        <v>0</v>
      </c>
      <c r="G19" s="331">
        <v>0</v>
      </c>
      <c r="H19" s="331">
        <v>0</v>
      </c>
      <c r="I19" s="331">
        <v>0</v>
      </c>
      <c r="J19" s="331">
        <v>0</v>
      </c>
      <c r="K19" s="331">
        <v>0</v>
      </c>
      <c r="L19" s="331">
        <v>0</v>
      </c>
      <c r="M19" s="331">
        <v>0</v>
      </c>
      <c r="N19" s="331">
        <v>0</v>
      </c>
      <c r="O19" s="331">
        <v>0</v>
      </c>
      <c r="P19" s="331">
        <v>0</v>
      </c>
      <c r="Q19" s="331">
        <v>0</v>
      </c>
      <c r="R19" s="331">
        <v>0</v>
      </c>
      <c r="S19" s="331">
        <v>0</v>
      </c>
      <c r="T19" s="331">
        <v>0</v>
      </c>
      <c r="U19" s="331">
        <v>0</v>
      </c>
      <c r="V19" s="331">
        <v>0</v>
      </c>
      <c r="W19" s="331">
        <v>0</v>
      </c>
      <c r="X19" s="331">
        <v>0</v>
      </c>
      <c r="Y19" s="331">
        <v>0</v>
      </c>
      <c r="Z19" s="331">
        <v>0</v>
      </c>
      <c r="AA19" s="331">
        <v>0</v>
      </c>
      <c r="AB19" s="331">
        <v>0</v>
      </c>
      <c r="AC19" s="331">
        <v>0</v>
      </c>
      <c r="AD19" s="331">
        <v>0</v>
      </c>
      <c r="AE19" s="331">
        <v>0</v>
      </c>
      <c r="AF19" s="331">
        <v>0</v>
      </c>
      <c r="AG19" s="331">
        <v>0</v>
      </c>
      <c r="AH19" s="331">
        <v>0</v>
      </c>
      <c r="AI19" s="331">
        <v>0</v>
      </c>
      <c r="AJ19" s="331">
        <v>0</v>
      </c>
      <c r="AK19" s="331">
        <v>0</v>
      </c>
      <c r="AL19" s="331">
        <v>0</v>
      </c>
      <c r="AM19" s="331">
        <v>0</v>
      </c>
      <c r="AN19" s="331">
        <v>0</v>
      </c>
      <c r="AO19" s="331">
        <v>0</v>
      </c>
      <c r="AP19" s="331"/>
      <c r="AQ19" s="327">
        <f t="shared" si="7"/>
        <v>0</v>
      </c>
      <c r="AR19" s="327">
        <f t="shared" si="8"/>
        <v>0</v>
      </c>
      <c r="AS19" s="327">
        <f t="shared" si="9"/>
        <v>0</v>
      </c>
      <c r="AT19" s="327">
        <f t="shared" si="10"/>
        <v>0</v>
      </c>
      <c r="AU19" s="327">
        <f t="shared" si="11"/>
        <v>0</v>
      </c>
      <c r="AV19" s="327">
        <f t="shared" si="12"/>
        <v>0</v>
      </c>
      <c r="AW19" s="327">
        <f t="shared" si="13"/>
        <v>0</v>
      </c>
      <c r="AX19" s="327">
        <f t="shared" si="14"/>
        <v>0</v>
      </c>
      <c r="AY19" s="327">
        <f t="shared" si="0"/>
        <v>0</v>
      </c>
      <c r="AZ19" s="327">
        <f t="shared" si="1"/>
        <v>0</v>
      </c>
      <c r="BA19" s="327">
        <f t="shared" si="2"/>
        <v>0</v>
      </c>
      <c r="BB19" s="327">
        <f t="shared" si="15"/>
        <v>0</v>
      </c>
      <c r="BD19" s="349">
        <f t="shared" si="16"/>
        <v>0</v>
      </c>
      <c r="BE19" s="349">
        <f t="shared" si="17"/>
        <v>0</v>
      </c>
      <c r="BF19" s="349">
        <f t="shared" si="18"/>
        <v>0</v>
      </c>
    </row>
    <row r="20" spans="2:58">
      <c r="B20" s="335" t="s">
        <v>145</v>
      </c>
      <c r="C20" s="326"/>
      <c r="D20" s="326"/>
      <c r="E20" s="326"/>
      <c r="F20" s="331">
        <v>1000</v>
      </c>
      <c r="G20" s="331">
        <v>1000</v>
      </c>
      <c r="H20" s="331">
        <v>1000</v>
      </c>
      <c r="I20" s="331">
        <v>1000</v>
      </c>
      <c r="J20" s="331">
        <v>1000</v>
      </c>
      <c r="K20" s="331">
        <v>1000</v>
      </c>
      <c r="L20" s="331">
        <v>1000</v>
      </c>
      <c r="M20" s="331">
        <v>1000</v>
      </c>
      <c r="N20" s="331">
        <v>1000</v>
      </c>
      <c r="O20" s="331">
        <v>1000</v>
      </c>
      <c r="P20" s="331">
        <v>1000</v>
      </c>
      <c r="Q20" s="331">
        <v>1000</v>
      </c>
      <c r="R20" s="331">
        <v>1000</v>
      </c>
      <c r="S20" s="331">
        <v>1000</v>
      </c>
      <c r="T20" s="331">
        <v>1000</v>
      </c>
      <c r="U20" s="331">
        <v>1000</v>
      </c>
      <c r="V20" s="331">
        <v>1000</v>
      </c>
      <c r="W20" s="331">
        <v>1000</v>
      </c>
      <c r="X20" s="331">
        <v>1000</v>
      </c>
      <c r="Y20" s="331">
        <v>1000</v>
      </c>
      <c r="Z20" s="331">
        <v>1000</v>
      </c>
      <c r="AA20" s="331">
        <v>1000</v>
      </c>
      <c r="AB20" s="331">
        <v>1000</v>
      </c>
      <c r="AC20" s="331">
        <v>1000</v>
      </c>
      <c r="AD20" s="331">
        <v>1000</v>
      </c>
      <c r="AE20" s="331">
        <v>1000</v>
      </c>
      <c r="AF20" s="331">
        <v>1000</v>
      </c>
      <c r="AG20" s="331">
        <v>1000</v>
      </c>
      <c r="AH20" s="331">
        <v>1000</v>
      </c>
      <c r="AI20" s="331">
        <v>1000</v>
      </c>
      <c r="AJ20" s="331">
        <v>1000</v>
      </c>
      <c r="AK20" s="331">
        <v>1000</v>
      </c>
      <c r="AL20" s="331">
        <v>1000</v>
      </c>
      <c r="AM20" s="331">
        <v>1000</v>
      </c>
      <c r="AN20" s="331">
        <v>1000</v>
      </c>
      <c r="AO20" s="331">
        <v>1000</v>
      </c>
      <c r="AP20" s="331"/>
      <c r="AQ20" s="327">
        <f t="shared" si="7"/>
        <v>3000</v>
      </c>
      <c r="AR20" s="327">
        <f t="shared" si="8"/>
        <v>3000</v>
      </c>
      <c r="AS20" s="327">
        <f t="shared" si="9"/>
        <v>3000</v>
      </c>
      <c r="AT20" s="327">
        <f t="shared" si="10"/>
        <v>3000</v>
      </c>
      <c r="AU20" s="327">
        <f t="shared" si="11"/>
        <v>3000</v>
      </c>
      <c r="AV20" s="327">
        <f t="shared" si="12"/>
        <v>3000</v>
      </c>
      <c r="AW20" s="327">
        <f t="shared" si="13"/>
        <v>3000</v>
      </c>
      <c r="AX20" s="327">
        <f t="shared" si="14"/>
        <v>3000</v>
      </c>
      <c r="AY20" s="327">
        <f>SUM(AD20:AF20)</f>
        <v>3000</v>
      </c>
      <c r="AZ20" s="327">
        <f t="shared" si="1"/>
        <v>3000</v>
      </c>
      <c r="BA20" s="327">
        <f t="shared" si="2"/>
        <v>3000</v>
      </c>
      <c r="BB20" s="327">
        <f t="shared" si="15"/>
        <v>3000</v>
      </c>
      <c r="BD20" s="349">
        <f t="shared" si="16"/>
        <v>12000</v>
      </c>
      <c r="BE20" s="349">
        <f t="shared" si="17"/>
        <v>12000</v>
      </c>
      <c r="BF20" s="349">
        <f t="shared" si="18"/>
        <v>12000</v>
      </c>
    </row>
    <row r="21" spans="2:58" ht="6" customHeight="1">
      <c r="B21" s="329"/>
      <c r="C21" s="326"/>
      <c r="D21" s="326"/>
      <c r="E21" s="326"/>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Q21" s="331"/>
      <c r="AR21" s="331"/>
      <c r="AS21" s="331"/>
      <c r="AT21" s="331"/>
      <c r="AU21" s="331"/>
      <c r="AV21" s="331"/>
      <c r="AW21" s="331"/>
      <c r="AX21" s="331"/>
      <c r="AY21" s="327"/>
      <c r="AZ21" s="327"/>
      <c r="BA21" s="327"/>
      <c r="BB21" s="327"/>
      <c r="BD21" s="350"/>
      <c r="BE21" s="350"/>
      <c r="BF21" s="350"/>
    </row>
    <row r="22" spans="2:58">
      <c r="B22" s="333" t="str">
        <f>"TOTAL "&amp;B14</f>
        <v>TOTAL CONTRACTORS</v>
      </c>
      <c r="C22" s="334"/>
      <c r="D22" s="334"/>
      <c r="E22" s="334"/>
      <c r="F22" s="218">
        <f>SUM(F15:F21)</f>
        <v>1000</v>
      </c>
      <c r="G22" s="218">
        <f t="shared" ref="G22:AW22" si="19">SUM(G15:G21)</f>
        <v>1000</v>
      </c>
      <c r="H22" s="218">
        <f t="shared" si="19"/>
        <v>1000</v>
      </c>
      <c r="I22" s="218">
        <f t="shared" si="19"/>
        <v>16000</v>
      </c>
      <c r="J22" s="218">
        <f t="shared" si="19"/>
        <v>6000</v>
      </c>
      <c r="K22" s="218">
        <f t="shared" si="19"/>
        <v>1000</v>
      </c>
      <c r="L22" s="218">
        <f t="shared" si="19"/>
        <v>4000</v>
      </c>
      <c r="M22" s="218">
        <f t="shared" si="19"/>
        <v>1000</v>
      </c>
      <c r="N22" s="218">
        <f t="shared" si="19"/>
        <v>1000</v>
      </c>
      <c r="O22" s="218">
        <f t="shared" si="19"/>
        <v>1000</v>
      </c>
      <c r="P22" s="218">
        <f t="shared" si="19"/>
        <v>1000</v>
      </c>
      <c r="Q22" s="218">
        <f t="shared" si="19"/>
        <v>1000</v>
      </c>
      <c r="R22" s="218">
        <f t="shared" si="19"/>
        <v>1000</v>
      </c>
      <c r="S22" s="218">
        <f t="shared" si="19"/>
        <v>1000</v>
      </c>
      <c r="T22" s="218">
        <f t="shared" si="19"/>
        <v>1000</v>
      </c>
      <c r="U22" s="218">
        <f t="shared" si="19"/>
        <v>16000</v>
      </c>
      <c r="V22" s="218">
        <f t="shared" si="19"/>
        <v>6000</v>
      </c>
      <c r="W22" s="218">
        <f t="shared" si="19"/>
        <v>1000</v>
      </c>
      <c r="X22" s="218">
        <f t="shared" si="19"/>
        <v>4000</v>
      </c>
      <c r="Y22" s="218">
        <f t="shared" si="19"/>
        <v>1000</v>
      </c>
      <c r="Z22" s="218">
        <f t="shared" si="19"/>
        <v>1000</v>
      </c>
      <c r="AA22" s="218">
        <f t="shared" si="19"/>
        <v>1000</v>
      </c>
      <c r="AB22" s="218">
        <f t="shared" si="19"/>
        <v>1000</v>
      </c>
      <c r="AC22" s="218">
        <f t="shared" si="19"/>
        <v>1000</v>
      </c>
      <c r="AD22" s="218">
        <f t="shared" si="19"/>
        <v>1000</v>
      </c>
      <c r="AE22" s="218">
        <f t="shared" si="19"/>
        <v>1000</v>
      </c>
      <c r="AF22" s="218">
        <f t="shared" si="19"/>
        <v>1000</v>
      </c>
      <c r="AG22" s="218">
        <f t="shared" si="19"/>
        <v>16000</v>
      </c>
      <c r="AH22" s="218">
        <f t="shared" si="19"/>
        <v>6000</v>
      </c>
      <c r="AI22" s="218">
        <f t="shared" si="19"/>
        <v>1000</v>
      </c>
      <c r="AJ22" s="218">
        <f t="shared" si="19"/>
        <v>4000</v>
      </c>
      <c r="AK22" s="218">
        <f t="shared" si="19"/>
        <v>1000</v>
      </c>
      <c r="AL22" s="218">
        <f t="shared" si="19"/>
        <v>1000</v>
      </c>
      <c r="AM22" s="218">
        <f t="shared" si="19"/>
        <v>1000</v>
      </c>
      <c r="AN22" s="218">
        <f t="shared" si="19"/>
        <v>1000</v>
      </c>
      <c r="AO22" s="218">
        <f t="shared" si="19"/>
        <v>1000</v>
      </c>
      <c r="AQ22" s="218">
        <f t="shared" si="19"/>
        <v>3000</v>
      </c>
      <c r="AR22" s="218">
        <f t="shared" si="19"/>
        <v>23000</v>
      </c>
      <c r="AS22" s="218">
        <f>SUM(L22:N22)</f>
        <v>6000</v>
      </c>
      <c r="AT22" s="218">
        <f>SUM(O22:Q22)</f>
        <v>3000</v>
      </c>
      <c r="AU22" s="218">
        <f t="shared" si="19"/>
        <v>3000</v>
      </c>
      <c r="AV22" s="218">
        <f>SUM(AV15:AV21)</f>
        <v>23000</v>
      </c>
      <c r="AW22" s="218">
        <f t="shared" si="19"/>
        <v>6000</v>
      </c>
      <c r="AX22" s="218">
        <f>SUM(AX15:AX21)</f>
        <v>3000</v>
      </c>
      <c r="AY22" s="218">
        <f>SUM(AY15:AY21)</f>
        <v>3000</v>
      </c>
      <c r="AZ22" s="218">
        <f>SUM(AZ15:AZ21)</f>
        <v>23000</v>
      </c>
      <c r="BA22" s="218">
        <f>SUM(BA15:BA21)</f>
        <v>6000</v>
      </c>
      <c r="BB22" s="218">
        <f>SUM(BB15:BB21)</f>
        <v>3000</v>
      </c>
      <c r="BD22" s="216">
        <f>SUM(AQ22:AT22)</f>
        <v>35000</v>
      </c>
      <c r="BE22" s="216">
        <f>SUM(AU22:AX22)</f>
        <v>35000</v>
      </c>
      <c r="BF22" s="216">
        <f>SUM(AY22:BB22)</f>
        <v>35000</v>
      </c>
    </row>
    <row r="23" spans="2:58">
      <c r="AY23" s="327"/>
      <c r="AZ23" s="327"/>
      <c r="BA23" s="327"/>
      <c r="BB23" s="327"/>
      <c r="BD23" s="351"/>
      <c r="BE23" s="351"/>
      <c r="BF23" s="351"/>
    </row>
    <row r="24" spans="2:58">
      <c r="B24" s="4" t="s">
        <v>112</v>
      </c>
      <c r="C24" s="326"/>
      <c r="D24" s="326"/>
      <c r="E24" s="326"/>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Q24" s="327"/>
      <c r="AR24" s="327"/>
      <c r="AS24" s="327"/>
      <c r="AT24" s="327"/>
      <c r="AU24" s="327"/>
      <c r="AV24" s="327"/>
      <c r="AW24" s="327"/>
      <c r="AX24" s="327"/>
      <c r="AY24" s="327"/>
      <c r="AZ24" s="327"/>
      <c r="BA24" s="327"/>
      <c r="BB24" s="327"/>
      <c r="BD24" s="349"/>
      <c r="BE24" s="349"/>
      <c r="BF24" s="349"/>
    </row>
    <row r="25" spans="2:58">
      <c r="B25" s="335" t="s">
        <v>146</v>
      </c>
      <c r="C25" s="326"/>
      <c r="D25" s="336">
        <v>100</v>
      </c>
      <c r="E25" s="337" t="s">
        <v>114</v>
      </c>
      <c r="F25" s="327">
        <f>$D25*F6</f>
        <v>300</v>
      </c>
      <c r="G25" s="327">
        <f t="shared" ref="G25:AO25" si="20">$D25*G6</f>
        <v>300</v>
      </c>
      <c r="H25" s="327">
        <f t="shared" si="20"/>
        <v>300</v>
      </c>
      <c r="I25" s="327">
        <f t="shared" si="20"/>
        <v>300</v>
      </c>
      <c r="J25" s="327">
        <f t="shared" si="20"/>
        <v>400</v>
      </c>
      <c r="K25" s="327">
        <f t="shared" si="20"/>
        <v>400</v>
      </c>
      <c r="L25" s="327">
        <f t="shared" si="20"/>
        <v>400</v>
      </c>
      <c r="M25" s="327">
        <f t="shared" si="20"/>
        <v>400</v>
      </c>
      <c r="N25" s="327">
        <f t="shared" si="20"/>
        <v>400</v>
      </c>
      <c r="O25" s="327">
        <f t="shared" si="20"/>
        <v>400</v>
      </c>
      <c r="P25" s="327">
        <f t="shared" si="20"/>
        <v>400</v>
      </c>
      <c r="Q25" s="327">
        <f t="shared" si="20"/>
        <v>400</v>
      </c>
      <c r="R25" s="327">
        <f t="shared" si="20"/>
        <v>500</v>
      </c>
      <c r="S25" s="327">
        <f t="shared" si="20"/>
        <v>500</v>
      </c>
      <c r="T25" s="327">
        <f t="shared" si="20"/>
        <v>500</v>
      </c>
      <c r="U25" s="327">
        <f t="shared" si="20"/>
        <v>500</v>
      </c>
      <c r="V25" s="327">
        <f t="shared" si="20"/>
        <v>500</v>
      </c>
      <c r="W25" s="327">
        <f t="shared" si="20"/>
        <v>500</v>
      </c>
      <c r="X25" s="327">
        <f t="shared" si="20"/>
        <v>600</v>
      </c>
      <c r="Y25" s="327">
        <f t="shared" si="20"/>
        <v>600</v>
      </c>
      <c r="Z25" s="327">
        <f t="shared" si="20"/>
        <v>600</v>
      </c>
      <c r="AA25" s="327">
        <f t="shared" si="20"/>
        <v>600</v>
      </c>
      <c r="AB25" s="327">
        <f t="shared" si="20"/>
        <v>600</v>
      </c>
      <c r="AC25" s="327">
        <f t="shared" si="20"/>
        <v>600</v>
      </c>
      <c r="AD25" s="327">
        <f t="shared" si="20"/>
        <v>600</v>
      </c>
      <c r="AE25" s="327">
        <f t="shared" si="20"/>
        <v>600</v>
      </c>
      <c r="AF25" s="327">
        <f t="shared" si="20"/>
        <v>600</v>
      </c>
      <c r="AG25" s="327">
        <f t="shared" si="20"/>
        <v>700</v>
      </c>
      <c r="AH25" s="327">
        <f t="shared" si="20"/>
        <v>700</v>
      </c>
      <c r="AI25" s="327">
        <f t="shared" si="20"/>
        <v>700</v>
      </c>
      <c r="AJ25" s="327">
        <f t="shared" si="20"/>
        <v>700</v>
      </c>
      <c r="AK25" s="327">
        <f t="shared" si="20"/>
        <v>700</v>
      </c>
      <c r="AL25" s="327">
        <f t="shared" si="20"/>
        <v>700</v>
      </c>
      <c r="AM25" s="327">
        <f t="shared" si="20"/>
        <v>700</v>
      </c>
      <c r="AN25" s="327">
        <f t="shared" si="20"/>
        <v>700</v>
      </c>
      <c r="AO25" s="327">
        <f t="shared" si="20"/>
        <v>700</v>
      </c>
      <c r="AQ25" s="327">
        <f>SUM(F25:H25)</f>
        <v>900</v>
      </c>
      <c r="AR25" s="327">
        <f>SUM(I25:K25)</f>
        <v>1100</v>
      </c>
      <c r="AS25" s="327">
        <f>SUM(L25:N25)</f>
        <v>1200</v>
      </c>
      <c r="AT25" s="327">
        <f>SUM(O25:Q25)</f>
        <v>1200</v>
      </c>
      <c r="AU25" s="327">
        <f>SUM(R25:T25)</f>
        <v>1500</v>
      </c>
      <c r="AV25" s="327">
        <f>SUM(U25:W25)</f>
        <v>1500</v>
      </c>
      <c r="AW25" s="327">
        <f>SUM(X25:Z25)</f>
        <v>1800</v>
      </c>
      <c r="AX25" s="327">
        <f>SUM(AA25:AC25)</f>
        <v>1800</v>
      </c>
      <c r="AY25" s="327">
        <f t="shared" si="0"/>
        <v>1800</v>
      </c>
      <c r="AZ25" s="327">
        <f t="shared" si="1"/>
        <v>2100</v>
      </c>
      <c r="BA25" s="327">
        <f t="shared" si="2"/>
        <v>2100</v>
      </c>
      <c r="BB25" s="327">
        <f>SUM(AM25:AO25)</f>
        <v>2100</v>
      </c>
      <c r="BD25" s="349">
        <f>SUM(AQ25:AT25)</f>
        <v>4400</v>
      </c>
      <c r="BE25" s="349">
        <f>SUM(AU25:AX25)</f>
        <v>6600</v>
      </c>
      <c r="BF25" s="349">
        <f>SUM(AY25:BB25)</f>
        <v>8100</v>
      </c>
    </row>
    <row r="26" spans="2:58">
      <c r="B26" s="335" t="s">
        <v>111</v>
      </c>
      <c r="C26" s="326"/>
      <c r="D26" s="326"/>
      <c r="E26" s="326"/>
      <c r="F26" s="331">
        <v>0</v>
      </c>
      <c r="G26" s="331">
        <v>0</v>
      </c>
      <c r="H26" s="331">
        <v>0</v>
      </c>
      <c r="I26" s="331">
        <v>0</v>
      </c>
      <c r="J26" s="331">
        <v>0</v>
      </c>
      <c r="K26" s="331">
        <v>0</v>
      </c>
      <c r="L26" s="331">
        <v>0</v>
      </c>
      <c r="M26" s="331">
        <v>0</v>
      </c>
      <c r="N26" s="331">
        <v>0</v>
      </c>
      <c r="O26" s="331">
        <v>0</v>
      </c>
      <c r="P26" s="331">
        <v>0</v>
      </c>
      <c r="Q26" s="331">
        <v>0</v>
      </c>
      <c r="R26" s="331">
        <v>0</v>
      </c>
      <c r="S26" s="331">
        <v>0</v>
      </c>
      <c r="T26" s="331">
        <v>0</v>
      </c>
      <c r="U26" s="331">
        <v>0</v>
      </c>
      <c r="V26" s="331">
        <v>0</v>
      </c>
      <c r="W26" s="331">
        <v>0</v>
      </c>
      <c r="X26" s="331">
        <v>0</v>
      </c>
      <c r="Y26" s="331">
        <v>0</v>
      </c>
      <c r="Z26" s="331">
        <v>0</v>
      </c>
      <c r="AA26" s="331">
        <v>0</v>
      </c>
      <c r="AB26" s="331">
        <v>0</v>
      </c>
      <c r="AC26" s="331">
        <v>0</v>
      </c>
      <c r="AD26" s="331">
        <v>0</v>
      </c>
      <c r="AE26" s="331">
        <v>0</v>
      </c>
      <c r="AF26" s="331">
        <v>0</v>
      </c>
      <c r="AG26" s="331">
        <v>0</v>
      </c>
      <c r="AH26" s="331">
        <v>0</v>
      </c>
      <c r="AI26" s="331">
        <v>0</v>
      </c>
      <c r="AJ26" s="331">
        <v>0</v>
      </c>
      <c r="AK26" s="331">
        <v>0</v>
      </c>
      <c r="AL26" s="331">
        <v>0</v>
      </c>
      <c r="AM26" s="331">
        <v>0</v>
      </c>
      <c r="AN26" s="331">
        <v>0</v>
      </c>
      <c r="AO26" s="331">
        <v>0</v>
      </c>
      <c r="AQ26" s="327">
        <f>SUM(F26:H26)</f>
        <v>0</v>
      </c>
      <c r="AR26" s="327">
        <f>SUM(I26:K26)</f>
        <v>0</v>
      </c>
      <c r="AS26" s="327">
        <f>SUM(L26:N26)</f>
        <v>0</v>
      </c>
      <c r="AT26" s="327">
        <f>SUM(O26:Q26)</f>
        <v>0</v>
      </c>
      <c r="AU26" s="327">
        <f>SUM(R26:T26)</f>
        <v>0</v>
      </c>
      <c r="AV26" s="327">
        <f>SUM(U26:W26)</f>
        <v>0</v>
      </c>
      <c r="AW26" s="327">
        <f>SUM(X26:Z26)</f>
        <v>0</v>
      </c>
      <c r="AX26" s="327">
        <f>SUM(AA26:AC26)</f>
        <v>0</v>
      </c>
      <c r="AY26" s="327">
        <f t="shared" si="0"/>
        <v>0</v>
      </c>
      <c r="AZ26" s="327">
        <f t="shared" si="1"/>
        <v>0</v>
      </c>
      <c r="BA26" s="327">
        <f t="shared" si="2"/>
        <v>0</v>
      </c>
      <c r="BB26" s="327">
        <f>SUM(AM26:AO26)</f>
        <v>0</v>
      </c>
      <c r="BD26" s="349">
        <f>SUM(AQ26:AT26)</f>
        <v>0</v>
      </c>
      <c r="BE26" s="349">
        <f>SUM(AU26:AX26)</f>
        <v>0</v>
      </c>
      <c r="BF26" s="349">
        <f>SUM(AY26:BB26)</f>
        <v>0</v>
      </c>
    </row>
    <row r="27" spans="2:58" ht="6" customHeight="1">
      <c r="B27" s="329"/>
      <c r="C27" s="326"/>
      <c r="D27" s="326"/>
      <c r="E27" s="326"/>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Q27" s="331"/>
      <c r="AR27" s="331"/>
      <c r="AS27" s="331"/>
      <c r="AT27" s="331"/>
      <c r="AU27" s="331"/>
      <c r="AV27" s="331"/>
      <c r="AW27" s="331"/>
      <c r="AX27" s="331"/>
      <c r="AY27" s="327"/>
      <c r="AZ27" s="327"/>
      <c r="BA27" s="327"/>
      <c r="BB27" s="327"/>
      <c r="BD27" s="349"/>
      <c r="BE27" s="349"/>
      <c r="BF27" s="349"/>
    </row>
    <row r="28" spans="2:58">
      <c r="B28" s="333" t="str">
        <f>"TOTAL "&amp;B24</f>
        <v>TOTAL DUES &amp; SUBSCRIPTIONS</v>
      </c>
      <c r="C28" s="334"/>
      <c r="D28" s="334"/>
      <c r="E28" s="334"/>
      <c r="F28" s="218">
        <f>SUM(F25:F27)</f>
        <v>300</v>
      </c>
      <c r="G28" s="218">
        <f t="shared" ref="G28:AW28" si="21">SUM(G25:G27)</f>
        <v>300</v>
      </c>
      <c r="H28" s="218">
        <f t="shared" si="21"/>
        <v>300</v>
      </c>
      <c r="I28" s="218">
        <f t="shared" si="21"/>
        <v>300</v>
      </c>
      <c r="J28" s="218">
        <f t="shared" si="21"/>
        <v>400</v>
      </c>
      <c r="K28" s="218">
        <f t="shared" si="21"/>
        <v>400</v>
      </c>
      <c r="L28" s="218">
        <f t="shared" si="21"/>
        <v>400</v>
      </c>
      <c r="M28" s="218">
        <f t="shared" si="21"/>
        <v>400</v>
      </c>
      <c r="N28" s="218">
        <f t="shared" si="21"/>
        <v>400</v>
      </c>
      <c r="O28" s="218">
        <f t="shared" si="21"/>
        <v>400</v>
      </c>
      <c r="P28" s="218">
        <f t="shared" si="21"/>
        <v>400</v>
      </c>
      <c r="Q28" s="218">
        <f t="shared" si="21"/>
        <v>400</v>
      </c>
      <c r="R28" s="218">
        <f t="shared" si="21"/>
        <v>500</v>
      </c>
      <c r="S28" s="218">
        <f t="shared" si="21"/>
        <v>500</v>
      </c>
      <c r="T28" s="218">
        <f t="shared" si="21"/>
        <v>500</v>
      </c>
      <c r="U28" s="218">
        <f t="shared" si="21"/>
        <v>500</v>
      </c>
      <c r="V28" s="218">
        <f t="shared" si="21"/>
        <v>500</v>
      </c>
      <c r="W28" s="218">
        <f t="shared" si="21"/>
        <v>500</v>
      </c>
      <c r="X28" s="218">
        <f t="shared" si="21"/>
        <v>600</v>
      </c>
      <c r="Y28" s="218">
        <f t="shared" si="21"/>
        <v>600</v>
      </c>
      <c r="Z28" s="218">
        <f t="shared" si="21"/>
        <v>600</v>
      </c>
      <c r="AA28" s="218">
        <f t="shared" si="21"/>
        <v>600</v>
      </c>
      <c r="AB28" s="218">
        <f t="shared" si="21"/>
        <v>600</v>
      </c>
      <c r="AC28" s="218">
        <f t="shared" si="21"/>
        <v>600</v>
      </c>
      <c r="AD28" s="218">
        <f t="shared" si="21"/>
        <v>600</v>
      </c>
      <c r="AE28" s="218">
        <f t="shared" si="21"/>
        <v>600</v>
      </c>
      <c r="AF28" s="218">
        <f t="shared" si="21"/>
        <v>600</v>
      </c>
      <c r="AG28" s="218">
        <f t="shared" si="21"/>
        <v>700</v>
      </c>
      <c r="AH28" s="218">
        <f t="shared" si="21"/>
        <v>700</v>
      </c>
      <c r="AI28" s="218">
        <f t="shared" si="21"/>
        <v>700</v>
      </c>
      <c r="AJ28" s="218">
        <f t="shared" si="21"/>
        <v>700</v>
      </c>
      <c r="AK28" s="218">
        <f t="shared" si="21"/>
        <v>700</v>
      </c>
      <c r="AL28" s="218">
        <f t="shared" si="21"/>
        <v>700</v>
      </c>
      <c r="AM28" s="218">
        <f t="shared" si="21"/>
        <v>700</v>
      </c>
      <c r="AN28" s="218">
        <f t="shared" si="21"/>
        <v>700</v>
      </c>
      <c r="AO28" s="218">
        <f t="shared" si="21"/>
        <v>700</v>
      </c>
      <c r="AQ28" s="218">
        <f t="shared" si="21"/>
        <v>900</v>
      </c>
      <c r="AR28" s="218">
        <f t="shared" si="21"/>
        <v>1100</v>
      </c>
      <c r="AS28" s="218">
        <f>SUM(L28:N28)</f>
        <v>1200</v>
      </c>
      <c r="AT28" s="218">
        <f>SUM(O28:Q28)</f>
        <v>1200</v>
      </c>
      <c r="AU28" s="218">
        <f t="shared" si="21"/>
        <v>1500</v>
      </c>
      <c r="AV28" s="218">
        <f t="shared" si="21"/>
        <v>1500</v>
      </c>
      <c r="AW28" s="218">
        <f t="shared" si="21"/>
        <v>1800</v>
      </c>
      <c r="AX28" s="218">
        <f>SUM(AX25:AX27)</f>
        <v>1800</v>
      </c>
      <c r="AY28" s="218">
        <f t="shared" ref="AY28:BB28" si="22">SUM(AY25:AY27)</f>
        <v>1800</v>
      </c>
      <c r="AZ28" s="218">
        <f>SUM(AZ25:AZ27)</f>
        <v>2100</v>
      </c>
      <c r="BA28" s="218">
        <f t="shared" si="22"/>
        <v>2100</v>
      </c>
      <c r="BB28" s="218">
        <f t="shared" si="22"/>
        <v>2100</v>
      </c>
      <c r="BD28" s="216">
        <f>SUM(AQ28:AT28)</f>
        <v>4400</v>
      </c>
      <c r="BE28" s="216">
        <f>SUM(AU28:AX28)</f>
        <v>6600</v>
      </c>
      <c r="BF28" s="216">
        <f>SUM(AY28:BB28)</f>
        <v>8100</v>
      </c>
    </row>
    <row r="29" spans="2:58">
      <c r="AY29" s="327"/>
      <c r="AZ29" s="327"/>
      <c r="BA29" s="327"/>
      <c r="BB29" s="327"/>
      <c r="BD29" s="254"/>
      <c r="BE29" s="254"/>
      <c r="BF29" s="254"/>
    </row>
    <row r="30" spans="2:58">
      <c r="B30" s="4" t="s">
        <v>115</v>
      </c>
      <c r="C30" s="326"/>
      <c r="D30" s="326"/>
      <c r="E30" s="326"/>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Q30" s="327"/>
      <c r="AR30" s="327"/>
      <c r="AS30" s="327"/>
      <c r="AT30" s="327"/>
      <c r="AU30" s="327"/>
      <c r="AV30" s="327"/>
      <c r="AW30" s="327"/>
      <c r="AX30" s="327"/>
      <c r="AY30" s="327"/>
      <c r="AZ30" s="327"/>
      <c r="BA30" s="327"/>
      <c r="BB30" s="327"/>
      <c r="BD30" s="254"/>
      <c r="BE30" s="254"/>
      <c r="BF30" s="254"/>
    </row>
    <row r="31" spans="2:58">
      <c r="B31" s="335" t="s">
        <v>116</v>
      </c>
      <c r="C31" s="326"/>
      <c r="D31" s="338">
        <v>3000</v>
      </c>
      <c r="E31" s="337" t="s">
        <v>117</v>
      </c>
      <c r="F31" s="327">
        <f>$D31*(F6-E6)</f>
        <v>9000</v>
      </c>
      <c r="G31" s="327">
        <f>$D31*(G6-F6)</f>
        <v>0</v>
      </c>
      <c r="H31" s="327">
        <f>$D31*(H6-G6)</f>
        <v>0</v>
      </c>
      <c r="I31" s="327">
        <f>$D31*(I6-H6)</f>
        <v>0</v>
      </c>
      <c r="J31" s="327">
        <f t="shared" ref="J31:AO31" si="23">$D31*(J6-I6)</f>
        <v>3000</v>
      </c>
      <c r="K31" s="327">
        <f t="shared" si="23"/>
        <v>0</v>
      </c>
      <c r="L31" s="327">
        <f t="shared" si="23"/>
        <v>0</v>
      </c>
      <c r="M31" s="327">
        <f t="shared" si="23"/>
        <v>0</v>
      </c>
      <c r="N31" s="327">
        <f t="shared" si="23"/>
        <v>0</v>
      </c>
      <c r="O31" s="327">
        <f t="shared" si="23"/>
        <v>0</v>
      </c>
      <c r="P31" s="327">
        <f t="shared" si="23"/>
        <v>0</v>
      </c>
      <c r="Q31" s="327">
        <f t="shared" si="23"/>
        <v>0</v>
      </c>
      <c r="R31" s="327">
        <f t="shared" si="23"/>
        <v>3000</v>
      </c>
      <c r="S31" s="327">
        <f t="shared" si="23"/>
        <v>0</v>
      </c>
      <c r="T31" s="327">
        <f t="shared" si="23"/>
        <v>0</v>
      </c>
      <c r="U31" s="327">
        <f t="shared" si="23"/>
        <v>0</v>
      </c>
      <c r="V31" s="327">
        <f t="shared" si="23"/>
        <v>0</v>
      </c>
      <c r="W31" s="327">
        <f t="shared" si="23"/>
        <v>0</v>
      </c>
      <c r="X31" s="327">
        <f t="shared" si="23"/>
        <v>3000</v>
      </c>
      <c r="Y31" s="327">
        <f t="shared" si="23"/>
        <v>0</v>
      </c>
      <c r="Z31" s="327">
        <f t="shared" si="23"/>
        <v>0</v>
      </c>
      <c r="AA31" s="327">
        <f t="shared" si="23"/>
        <v>0</v>
      </c>
      <c r="AB31" s="327">
        <f t="shared" si="23"/>
        <v>0</v>
      </c>
      <c r="AC31" s="327">
        <f t="shared" si="23"/>
        <v>0</v>
      </c>
      <c r="AD31" s="327">
        <f t="shared" si="23"/>
        <v>0</v>
      </c>
      <c r="AE31" s="327">
        <f t="shared" si="23"/>
        <v>0</v>
      </c>
      <c r="AF31" s="327">
        <f t="shared" si="23"/>
        <v>0</v>
      </c>
      <c r="AG31" s="327">
        <f t="shared" si="23"/>
        <v>3000</v>
      </c>
      <c r="AH31" s="327">
        <f t="shared" si="23"/>
        <v>0</v>
      </c>
      <c r="AI31" s="327">
        <f t="shared" si="23"/>
        <v>0</v>
      </c>
      <c r="AJ31" s="327">
        <f t="shared" si="23"/>
        <v>0</v>
      </c>
      <c r="AK31" s="327">
        <f t="shared" si="23"/>
        <v>0</v>
      </c>
      <c r="AL31" s="327">
        <f t="shared" si="23"/>
        <v>0</v>
      </c>
      <c r="AM31" s="327">
        <f t="shared" si="23"/>
        <v>0</v>
      </c>
      <c r="AN31" s="327">
        <f t="shared" si="23"/>
        <v>0</v>
      </c>
      <c r="AO31" s="327">
        <f t="shared" si="23"/>
        <v>0</v>
      </c>
      <c r="AQ31" s="327">
        <f>SUM(F31:H31)</f>
        <v>9000</v>
      </c>
      <c r="AR31" s="327">
        <f>SUM(I31:K31)</f>
        <v>3000</v>
      </c>
      <c r="AS31" s="327">
        <f>SUM(L31:N31)</f>
        <v>0</v>
      </c>
      <c r="AT31" s="327">
        <f>SUM(O31:Q31)</f>
        <v>0</v>
      </c>
      <c r="AU31" s="327">
        <f>SUM(R31:T31)</f>
        <v>3000</v>
      </c>
      <c r="AV31" s="327">
        <f>SUM(U31:W31)</f>
        <v>0</v>
      </c>
      <c r="AW31" s="327">
        <f>SUM(X31:Z31)</f>
        <v>3000</v>
      </c>
      <c r="AX31" s="327">
        <f>SUM(AA31:AC31)</f>
        <v>0</v>
      </c>
      <c r="AY31" s="327">
        <f t="shared" si="0"/>
        <v>0</v>
      </c>
      <c r="AZ31" s="327">
        <f t="shared" si="1"/>
        <v>3000</v>
      </c>
      <c r="BA31" s="327">
        <f t="shared" si="2"/>
        <v>0</v>
      </c>
      <c r="BB31" s="327">
        <f>SUM(AM31:AO31)</f>
        <v>0</v>
      </c>
      <c r="BD31" s="349">
        <f>SUM(AQ31:AT31)</f>
        <v>12000</v>
      </c>
      <c r="BE31" s="349">
        <f>SUM(AU31:AX31)</f>
        <v>6000</v>
      </c>
      <c r="BF31" s="349">
        <f>SUM(AY31:BB31)</f>
        <v>3000</v>
      </c>
    </row>
    <row r="32" spans="2:58">
      <c r="B32" s="335" t="s">
        <v>118</v>
      </c>
      <c r="C32" s="326"/>
      <c r="D32" s="358">
        <v>100</v>
      </c>
      <c r="E32" s="337" t="s">
        <v>114</v>
      </c>
      <c r="F32" s="327">
        <f>$D32*F$6</f>
        <v>300</v>
      </c>
      <c r="G32" s="327">
        <f t="shared" ref="G32:AO32" si="24">$D32*G$6</f>
        <v>300</v>
      </c>
      <c r="H32" s="327">
        <f t="shared" si="24"/>
        <v>300</v>
      </c>
      <c r="I32" s="327">
        <f t="shared" si="24"/>
        <v>300</v>
      </c>
      <c r="J32" s="327">
        <f t="shared" si="24"/>
        <v>400</v>
      </c>
      <c r="K32" s="327">
        <f t="shared" si="24"/>
        <v>400</v>
      </c>
      <c r="L32" s="327">
        <f t="shared" si="24"/>
        <v>400</v>
      </c>
      <c r="M32" s="327">
        <f t="shared" si="24"/>
        <v>400</v>
      </c>
      <c r="N32" s="327">
        <f t="shared" si="24"/>
        <v>400</v>
      </c>
      <c r="O32" s="327">
        <f t="shared" si="24"/>
        <v>400</v>
      </c>
      <c r="P32" s="327">
        <f t="shared" si="24"/>
        <v>400</v>
      </c>
      <c r="Q32" s="327">
        <f t="shared" si="24"/>
        <v>400</v>
      </c>
      <c r="R32" s="327">
        <f t="shared" si="24"/>
        <v>500</v>
      </c>
      <c r="S32" s="327">
        <f t="shared" si="24"/>
        <v>500</v>
      </c>
      <c r="T32" s="327">
        <f t="shared" si="24"/>
        <v>500</v>
      </c>
      <c r="U32" s="327">
        <f t="shared" si="24"/>
        <v>500</v>
      </c>
      <c r="V32" s="327">
        <f t="shared" si="24"/>
        <v>500</v>
      </c>
      <c r="W32" s="327">
        <f t="shared" si="24"/>
        <v>500</v>
      </c>
      <c r="X32" s="327">
        <f t="shared" si="24"/>
        <v>600</v>
      </c>
      <c r="Y32" s="327">
        <f t="shared" si="24"/>
        <v>600</v>
      </c>
      <c r="Z32" s="327">
        <f t="shared" si="24"/>
        <v>600</v>
      </c>
      <c r="AA32" s="327">
        <f t="shared" si="24"/>
        <v>600</v>
      </c>
      <c r="AB32" s="327">
        <f t="shared" si="24"/>
        <v>600</v>
      </c>
      <c r="AC32" s="327">
        <f t="shared" si="24"/>
        <v>600</v>
      </c>
      <c r="AD32" s="327">
        <f t="shared" si="24"/>
        <v>600</v>
      </c>
      <c r="AE32" s="327">
        <f t="shared" si="24"/>
        <v>600</v>
      </c>
      <c r="AF32" s="327">
        <f t="shared" si="24"/>
        <v>600</v>
      </c>
      <c r="AG32" s="327">
        <f t="shared" si="24"/>
        <v>700</v>
      </c>
      <c r="AH32" s="327">
        <f t="shared" si="24"/>
        <v>700</v>
      </c>
      <c r="AI32" s="327">
        <f t="shared" si="24"/>
        <v>700</v>
      </c>
      <c r="AJ32" s="327">
        <f t="shared" si="24"/>
        <v>700</v>
      </c>
      <c r="AK32" s="327">
        <f t="shared" si="24"/>
        <v>700</v>
      </c>
      <c r="AL32" s="327">
        <f t="shared" si="24"/>
        <v>700</v>
      </c>
      <c r="AM32" s="327">
        <f t="shared" si="24"/>
        <v>700</v>
      </c>
      <c r="AN32" s="327">
        <f t="shared" si="24"/>
        <v>700</v>
      </c>
      <c r="AO32" s="327">
        <f t="shared" si="24"/>
        <v>700</v>
      </c>
      <c r="AQ32" s="327">
        <f>SUM(F32:H32)</f>
        <v>900</v>
      </c>
      <c r="AR32" s="327">
        <f>SUM(I32:K32)</f>
        <v>1100</v>
      </c>
      <c r="AS32" s="327">
        <f>SUM(L32:N32)</f>
        <v>1200</v>
      </c>
      <c r="AT32" s="327">
        <f>SUM(O32:Q32)</f>
        <v>1200</v>
      </c>
      <c r="AU32" s="327">
        <f>SUM(R32:T32)</f>
        <v>1500</v>
      </c>
      <c r="AV32" s="327">
        <f>SUM(U32:W32)</f>
        <v>1500</v>
      </c>
      <c r="AW32" s="327">
        <f>SUM(X32:Z32)</f>
        <v>1800</v>
      </c>
      <c r="AX32" s="327">
        <f>SUM(AA32:AC32)</f>
        <v>1800</v>
      </c>
      <c r="AY32" s="327">
        <f t="shared" si="0"/>
        <v>1800</v>
      </c>
      <c r="AZ32" s="327">
        <f t="shared" si="1"/>
        <v>2100</v>
      </c>
      <c r="BA32" s="327">
        <f t="shared" si="2"/>
        <v>2100</v>
      </c>
      <c r="BB32" s="327">
        <f>SUM(AM32:AO32)</f>
        <v>2100</v>
      </c>
      <c r="BD32" s="349">
        <f>SUM(AQ32:AT32)</f>
        <v>4400</v>
      </c>
      <c r="BE32" s="349">
        <f>SUM(AU32:AX32)</f>
        <v>6600</v>
      </c>
      <c r="BF32" s="349">
        <f>SUM(AY32:BB32)</f>
        <v>8100</v>
      </c>
    </row>
    <row r="33" spans="1:58">
      <c r="B33" s="335" t="s">
        <v>147</v>
      </c>
      <c r="C33" s="326"/>
      <c r="D33" s="358">
        <v>500</v>
      </c>
      <c r="E33" s="337" t="s">
        <v>110</v>
      </c>
      <c r="F33" s="327">
        <f>$D33</f>
        <v>500</v>
      </c>
      <c r="G33" s="327">
        <f t="shared" ref="G33:AD35" si="25">$D33</f>
        <v>500</v>
      </c>
      <c r="H33" s="327">
        <f t="shared" si="25"/>
        <v>500</v>
      </c>
      <c r="I33" s="327">
        <f t="shared" si="25"/>
        <v>500</v>
      </c>
      <c r="J33" s="327">
        <f t="shared" si="25"/>
        <v>500</v>
      </c>
      <c r="K33" s="327">
        <f t="shared" si="25"/>
        <v>500</v>
      </c>
      <c r="L33" s="327">
        <f t="shared" si="25"/>
        <v>500</v>
      </c>
      <c r="M33" s="327">
        <f t="shared" si="25"/>
        <v>500</v>
      </c>
      <c r="N33" s="327">
        <f t="shared" si="25"/>
        <v>500</v>
      </c>
      <c r="O33" s="327">
        <f t="shared" si="25"/>
        <v>500</v>
      </c>
      <c r="P33" s="327">
        <f t="shared" si="25"/>
        <v>500</v>
      </c>
      <c r="Q33" s="327">
        <f t="shared" si="25"/>
        <v>500</v>
      </c>
      <c r="R33" s="327">
        <f t="shared" si="25"/>
        <v>500</v>
      </c>
      <c r="S33" s="327">
        <f t="shared" si="25"/>
        <v>500</v>
      </c>
      <c r="T33" s="327">
        <f t="shared" si="25"/>
        <v>500</v>
      </c>
      <c r="U33" s="327">
        <f t="shared" si="25"/>
        <v>500</v>
      </c>
      <c r="V33" s="327">
        <f t="shared" si="25"/>
        <v>500</v>
      </c>
      <c r="W33" s="327">
        <f t="shared" si="25"/>
        <v>500</v>
      </c>
      <c r="X33" s="327">
        <f t="shared" si="25"/>
        <v>500</v>
      </c>
      <c r="Y33" s="327">
        <f t="shared" si="25"/>
        <v>500</v>
      </c>
      <c r="Z33" s="327">
        <f t="shared" si="25"/>
        <v>500</v>
      </c>
      <c r="AA33" s="327">
        <f t="shared" si="25"/>
        <v>500</v>
      </c>
      <c r="AB33" s="327">
        <f t="shared" si="25"/>
        <v>500</v>
      </c>
      <c r="AC33" s="327">
        <f t="shared" si="25"/>
        <v>500</v>
      </c>
      <c r="AD33" s="327">
        <f t="shared" si="25"/>
        <v>500</v>
      </c>
      <c r="AE33" s="327">
        <f t="shared" ref="AD33:AO35" si="26">$D33</f>
        <v>500</v>
      </c>
      <c r="AF33" s="327">
        <f t="shared" si="26"/>
        <v>500</v>
      </c>
      <c r="AG33" s="327">
        <f t="shared" si="26"/>
        <v>500</v>
      </c>
      <c r="AH33" s="327">
        <f t="shared" si="26"/>
        <v>500</v>
      </c>
      <c r="AI33" s="327">
        <f t="shared" si="26"/>
        <v>500</v>
      </c>
      <c r="AJ33" s="327">
        <f t="shared" si="26"/>
        <v>500</v>
      </c>
      <c r="AK33" s="327">
        <f t="shared" si="26"/>
        <v>500</v>
      </c>
      <c r="AL33" s="327">
        <f t="shared" si="26"/>
        <v>500</v>
      </c>
      <c r="AM33" s="327">
        <f t="shared" si="26"/>
        <v>500</v>
      </c>
      <c r="AN33" s="327">
        <f t="shared" si="26"/>
        <v>500</v>
      </c>
      <c r="AO33" s="327">
        <f t="shared" si="26"/>
        <v>500</v>
      </c>
      <c r="AQ33" s="327">
        <f>SUM(F33:H33)</f>
        <v>1500</v>
      </c>
      <c r="AR33" s="327">
        <f>SUM(I33:K33)</f>
        <v>1500</v>
      </c>
      <c r="AS33" s="327">
        <f>SUM(L33:N33)</f>
        <v>1500</v>
      </c>
      <c r="AT33" s="327">
        <f>SUM(O33:Q33)</f>
        <v>1500</v>
      </c>
      <c r="AU33" s="327">
        <f>SUM(R33:T33)</f>
        <v>1500</v>
      </c>
      <c r="AV33" s="327">
        <f>SUM(U33:W33)</f>
        <v>1500</v>
      </c>
      <c r="AW33" s="327">
        <f>SUM(X33:Z33)</f>
        <v>1500</v>
      </c>
      <c r="AX33" s="327">
        <f>SUM(AA33:AC33)</f>
        <v>1500</v>
      </c>
      <c r="AY33" s="327">
        <f t="shared" si="0"/>
        <v>1500</v>
      </c>
      <c r="AZ33" s="327">
        <f t="shared" si="1"/>
        <v>1500</v>
      </c>
      <c r="BA33" s="327">
        <f t="shared" si="2"/>
        <v>1500</v>
      </c>
      <c r="BB33" s="327">
        <f>SUM(AM33:AO33)</f>
        <v>1500</v>
      </c>
      <c r="BD33" s="349">
        <f>SUM(AQ33:AT33)</f>
        <v>6000</v>
      </c>
      <c r="BE33" s="349">
        <f>SUM(AU33:AX33)</f>
        <v>6000</v>
      </c>
      <c r="BF33" s="349">
        <f>SUM(AY33:BB33)</f>
        <v>6000</v>
      </c>
    </row>
    <row r="34" spans="1:58">
      <c r="B34" s="335" t="s">
        <v>148</v>
      </c>
      <c r="C34" s="326"/>
      <c r="D34" s="358">
        <v>200</v>
      </c>
      <c r="E34" s="337" t="s">
        <v>110</v>
      </c>
      <c r="F34" s="327">
        <f>$D34</f>
        <v>200</v>
      </c>
      <c r="G34" s="327">
        <f t="shared" si="25"/>
        <v>200</v>
      </c>
      <c r="H34" s="327">
        <f t="shared" si="25"/>
        <v>200</v>
      </c>
      <c r="I34" s="327">
        <f t="shared" si="25"/>
        <v>200</v>
      </c>
      <c r="J34" s="327">
        <f t="shared" si="25"/>
        <v>200</v>
      </c>
      <c r="K34" s="327">
        <f t="shared" si="25"/>
        <v>200</v>
      </c>
      <c r="L34" s="327">
        <f t="shared" si="25"/>
        <v>200</v>
      </c>
      <c r="M34" s="327">
        <f t="shared" si="25"/>
        <v>200</v>
      </c>
      <c r="N34" s="327">
        <f t="shared" si="25"/>
        <v>200</v>
      </c>
      <c r="O34" s="327">
        <f t="shared" si="25"/>
        <v>200</v>
      </c>
      <c r="P34" s="327">
        <f t="shared" si="25"/>
        <v>200</v>
      </c>
      <c r="Q34" s="327">
        <f t="shared" si="25"/>
        <v>200</v>
      </c>
      <c r="R34" s="327">
        <f t="shared" si="25"/>
        <v>200</v>
      </c>
      <c r="S34" s="327">
        <f t="shared" si="25"/>
        <v>200</v>
      </c>
      <c r="T34" s="327">
        <f t="shared" si="25"/>
        <v>200</v>
      </c>
      <c r="U34" s="327">
        <f t="shared" si="25"/>
        <v>200</v>
      </c>
      <c r="V34" s="327">
        <f t="shared" si="25"/>
        <v>200</v>
      </c>
      <c r="W34" s="327">
        <f t="shared" si="25"/>
        <v>200</v>
      </c>
      <c r="X34" s="327">
        <f t="shared" si="25"/>
        <v>200</v>
      </c>
      <c r="Y34" s="327">
        <f t="shared" si="25"/>
        <v>200</v>
      </c>
      <c r="Z34" s="327">
        <f t="shared" si="25"/>
        <v>200</v>
      </c>
      <c r="AA34" s="327">
        <f t="shared" si="25"/>
        <v>200</v>
      </c>
      <c r="AB34" s="327">
        <f t="shared" si="25"/>
        <v>200</v>
      </c>
      <c r="AC34" s="327">
        <f t="shared" si="25"/>
        <v>200</v>
      </c>
      <c r="AD34" s="327">
        <f t="shared" si="26"/>
        <v>200</v>
      </c>
      <c r="AE34" s="327">
        <f t="shared" si="26"/>
        <v>200</v>
      </c>
      <c r="AF34" s="327">
        <f t="shared" si="26"/>
        <v>200</v>
      </c>
      <c r="AG34" s="327">
        <f t="shared" si="26"/>
        <v>200</v>
      </c>
      <c r="AH34" s="327">
        <f t="shared" si="26"/>
        <v>200</v>
      </c>
      <c r="AI34" s="327">
        <f t="shared" si="26"/>
        <v>200</v>
      </c>
      <c r="AJ34" s="327">
        <f t="shared" si="26"/>
        <v>200</v>
      </c>
      <c r="AK34" s="327">
        <f t="shared" si="26"/>
        <v>200</v>
      </c>
      <c r="AL34" s="327">
        <f t="shared" si="26"/>
        <v>200</v>
      </c>
      <c r="AM34" s="327">
        <f t="shared" si="26"/>
        <v>200</v>
      </c>
      <c r="AN34" s="327">
        <f t="shared" si="26"/>
        <v>200</v>
      </c>
      <c r="AO34" s="327">
        <f t="shared" si="26"/>
        <v>200</v>
      </c>
      <c r="AQ34" s="327">
        <f>SUM(F34:H34)</f>
        <v>600</v>
      </c>
      <c r="AR34" s="327">
        <f>SUM(I34:K34)</f>
        <v>600</v>
      </c>
      <c r="AS34" s="327">
        <f>SUM(L34:N34)</f>
        <v>600</v>
      </c>
      <c r="AT34" s="327">
        <f>SUM(O34:Q34)</f>
        <v>600</v>
      </c>
      <c r="AU34" s="327">
        <f>SUM(R34:T34)</f>
        <v>600</v>
      </c>
      <c r="AV34" s="327">
        <f>SUM(U34:W34)</f>
        <v>600</v>
      </c>
      <c r="AW34" s="327">
        <f>SUM(X34:Z34)</f>
        <v>600</v>
      </c>
      <c r="AX34" s="327">
        <f>SUM(AA34:AC34)</f>
        <v>600</v>
      </c>
      <c r="AY34" s="327">
        <f t="shared" si="0"/>
        <v>600</v>
      </c>
      <c r="AZ34" s="327">
        <f t="shared" si="1"/>
        <v>600</v>
      </c>
      <c r="BA34" s="327">
        <f t="shared" si="2"/>
        <v>600</v>
      </c>
      <c r="BB34" s="327">
        <f>SUM(AM34:AO34)</f>
        <v>600</v>
      </c>
      <c r="BD34" s="349">
        <f>SUM(AQ34:AT34)</f>
        <v>2400</v>
      </c>
      <c r="BE34" s="349">
        <f>SUM(AU34:AX34)</f>
        <v>2400</v>
      </c>
      <c r="BF34" s="349">
        <f>SUM(AY34:BB34)</f>
        <v>2400</v>
      </c>
    </row>
    <row r="35" spans="1:58">
      <c r="B35" s="335" t="s">
        <v>149</v>
      </c>
      <c r="C35" s="326"/>
      <c r="D35" s="339">
        <v>1000</v>
      </c>
      <c r="E35" s="337" t="s">
        <v>110</v>
      </c>
      <c r="F35" s="327">
        <f>$D35</f>
        <v>1000</v>
      </c>
      <c r="G35" s="327">
        <f t="shared" si="25"/>
        <v>1000</v>
      </c>
      <c r="H35" s="327">
        <f t="shared" si="25"/>
        <v>1000</v>
      </c>
      <c r="I35" s="327">
        <f t="shared" si="25"/>
        <v>1000</v>
      </c>
      <c r="J35" s="327">
        <f t="shared" si="25"/>
        <v>1000</v>
      </c>
      <c r="K35" s="327">
        <f t="shared" si="25"/>
        <v>1000</v>
      </c>
      <c r="L35" s="327">
        <f t="shared" si="25"/>
        <v>1000</v>
      </c>
      <c r="M35" s="327">
        <f t="shared" si="25"/>
        <v>1000</v>
      </c>
      <c r="N35" s="327">
        <f t="shared" si="25"/>
        <v>1000</v>
      </c>
      <c r="O35" s="327">
        <f t="shared" si="25"/>
        <v>1000</v>
      </c>
      <c r="P35" s="327">
        <f t="shared" si="25"/>
        <v>1000</v>
      </c>
      <c r="Q35" s="327">
        <f t="shared" si="25"/>
        <v>1000</v>
      </c>
      <c r="R35" s="327">
        <f t="shared" si="25"/>
        <v>1000</v>
      </c>
      <c r="S35" s="327">
        <f t="shared" si="25"/>
        <v>1000</v>
      </c>
      <c r="T35" s="327">
        <f t="shared" si="25"/>
        <v>1000</v>
      </c>
      <c r="U35" s="327">
        <f t="shared" si="25"/>
        <v>1000</v>
      </c>
      <c r="V35" s="327">
        <f t="shared" si="25"/>
        <v>1000</v>
      </c>
      <c r="W35" s="327">
        <f t="shared" si="25"/>
        <v>1000</v>
      </c>
      <c r="X35" s="327">
        <f t="shared" si="25"/>
        <v>1000</v>
      </c>
      <c r="Y35" s="327">
        <f t="shared" si="25"/>
        <v>1000</v>
      </c>
      <c r="Z35" s="327">
        <f t="shared" si="25"/>
        <v>1000</v>
      </c>
      <c r="AA35" s="327">
        <f t="shared" si="25"/>
        <v>1000</v>
      </c>
      <c r="AB35" s="327">
        <f t="shared" si="25"/>
        <v>1000</v>
      </c>
      <c r="AC35" s="327">
        <f t="shared" si="25"/>
        <v>1000</v>
      </c>
      <c r="AD35" s="327">
        <f t="shared" si="26"/>
        <v>1000</v>
      </c>
      <c r="AE35" s="327">
        <f t="shared" si="26"/>
        <v>1000</v>
      </c>
      <c r="AF35" s="327">
        <f t="shared" si="26"/>
        <v>1000</v>
      </c>
      <c r="AG35" s="327">
        <f t="shared" si="26"/>
        <v>1000</v>
      </c>
      <c r="AH35" s="327">
        <f t="shared" si="26"/>
        <v>1000</v>
      </c>
      <c r="AI35" s="327">
        <f t="shared" si="26"/>
        <v>1000</v>
      </c>
      <c r="AJ35" s="327">
        <f t="shared" si="26"/>
        <v>1000</v>
      </c>
      <c r="AK35" s="327">
        <f t="shared" si="26"/>
        <v>1000</v>
      </c>
      <c r="AL35" s="327">
        <f t="shared" si="26"/>
        <v>1000</v>
      </c>
      <c r="AM35" s="327">
        <f t="shared" si="26"/>
        <v>1000</v>
      </c>
      <c r="AN35" s="327">
        <f t="shared" si="26"/>
        <v>1000</v>
      </c>
      <c r="AO35" s="327">
        <f t="shared" si="26"/>
        <v>1000</v>
      </c>
      <c r="AQ35" s="327">
        <f>SUM(F35:H35)</f>
        <v>3000</v>
      </c>
      <c r="AR35" s="327">
        <f>SUM(I35:K35)</f>
        <v>3000</v>
      </c>
      <c r="AS35" s="327">
        <f>SUM(L35:N35)</f>
        <v>3000</v>
      </c>
      <c r="AT35" s="327">
        <f>SUM(O35:Q35)</f>
        <v>3000</v>
      </c>
      <c r="AU35" s="327">
        <f>SUM(R35:T35)</f>
        <v>3000</v>
      </c>
      <c r="AV35" s="327">
        <f>SUM(U35:W35)</f>
        <v>3000</v>
      </c>
      <c r="AW35" s="327">
        <f>SUM(X35:Z35)</f>
        <v>3000</v>
      </c>
      <c r="AX35" s="327">
        <f>SUM(AA35:AC35)</f>
        <v>3000</v>
      </c>
      <c r="AY35" s="327">
        <f t="shared" si="0"/>
        <v>3000</v>
      </c>
      <c r="AZ35" s="327">
        <f t="shared" si="1"/>
        <v>3000</v>
      </c>
      <c r="BA35" s="327">
        <f t="shared" si="2"/>
        <v>3000</v>
      </c>
      <c r="BB35" s="327">
        <f>SUM(AM35:AO35)</f>
        <v>3000</v>
      </c>
      <c r="BD35" s="349">
        <f>SUM(AQ35:AT35)</f>
        <v>12000</v>
      </c>
      <c r="BE35" s="349">
        <f>SUM(AU35:AX35)</f>
        <v>12000</v>
      </c>
      <c r="BF35" s="349">
        <f>SUM(AY35:BB35)</f>
        <v>12000</v>
      </c>
    </row>
    <row r="36" spans="1:58" ht="6" customHeight="1">
      <c r="B36" s="329"/>
      <c r="C36" s="326"/>
      <c r="D36" s="326"/>
      <c r="E36" s="326"/>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Q36" s="331"/>
      <c r="AR36" s="331"/>
      <c r="AS36" s="331"/>
      <c r="AT36" s="331"/>
      <c r="AU36" s="331"/>
      <c r="AV36" s="331"/>
      <c r="AW36" s="331"/>
      <c r="AX36" s="331"/>
      <c r="AY36" s="327"/>
      <c r="AZ36" s="327"/>
      <c r="BA36" s="327"/>
      <c r="BB36" s="327"/>
      <c r="BD36" s="254"/>
      <c r="BE36" s="349"/>
      <c r="BF36" s="254"/>
    </row>
    <row r="37" spans="1:58">
      <c r="B37" s="333" t="str">
        <f>"TOTAL "&amp;B30</f>
        <v>TOTAL EQUIPMENT &amp; TELECOM</v>
      </c>
      <c r="C37" s="334"/>
      <c r="D37" s="334"/>
      <c r="E37" s="334"/>
      <c r="F37" s="218">
        <f>SUM(F31:F36)</f>
        <v>11000</v>
      </c>
      <c r="G37" s="218">
        <f t="shared" ref="G37:AW37" si="27">SUM(G31:G36)</f>
        <v>2000</v>
      </c>
      <c r="H37" s="218">
        <f t="shared" si="27"/>
        <v>2000</v>
      </c>
      <c r="I37" s="218">
        <f t="shared" si="27"/>
        <v>2000</v>
      </c>
      <c r="J37" s="218">
        <f t="shared" si="27"/>
        <v>5100</v>
      </c>
      <c r="K37" s="218">
        <f t="shared" si="27"/>
        <v>2100</v>
      </c>
      <c r="L37" s="218">
        <f t="shared" si="27"/>
        <v>2100</v>
      </c>
      <c r="M37" s="218">
        <f t="shared" si="27"/>
        <v>2100</v>
      </c>
      <c r="N37" s="218">
        <f t="shared" si="27"/>
        <v>2100</v>
      </c>
      <c r="O37" s="218">
        <f t="shared" si="27"/>
        <v>2100</v>
      </c>
      <c r="P37" s="218">
        <f t="shared" si="27"/>
        <v>2100</v>
      </c>
      <c r="Q37" s="218">
        <f t="shared" si="27"/>
        <v>2100</v>
      </c>
      <c r="R37" s="218">
        <f t="shared" si="27"/>
        <v>5200</v>
      </c>
      <c r="S37" s="218">
        <f t="shared" si="27"/>
        <v>2200</v>
      </c>
      <c r="T37" s="218">
        <f t="shared" si="27"/>
        <v>2200</v>
      </c>
      <c r="U37" s="218">
        <f t="shared" si="27"/>
        <v>2200</v>
      </c>
      <c r="V37" s="218">
        <f t="shared" si="27"/>
        <v>2200</v>
      </c>
      <c r="W37" s="218">
        <f t="shared" si="27"/>
        <v>2200</v>
      </c>
      <c r="X37" s="218">
        <f t="shared" si="27"/>
        <v>5300</v>
      </c>
      <c r="Y37" s="218">
        <f t="shared" si="27"/>
        <v>2300</v>
      </c>
      <c r="Z37" s="218">
        <f t="shared" si="27"/>
        <v>2300</v>
      </c>
      <c r="AA37" s="218">
        <f t="shared" si="27"/>
        <v>2300</v>
      </c>
      <c r="AB37" s="218">
        <f t="shared" si="27"/>
        <v>2300</v>
      </c>
      <c r="AC37" s="218">
        <f t="shared" si="27"/>
        <v>2300</v>
      </c>
      <c r="AD37" s="218">
        <f t="shared" si="27"/>
        <v>2300</v>
      </c>
      <c r="AE37" s="218">
        <f t="shared" si="27"/>
        <v>2300</v>
      </c>
      <c r="AF37" s="218">
        <f t="shared" si="27"/>
        <v>2300</v>
      </c>
      <c r="AG37" s="218">
        <f t="shared" si="27"/>
        <v>5400</v>
      </c>
      <c r="AH37" s="218">
        <f t="shared" si="27"/>
        <v>2400</v>
      </c>
      <c r="AI37" s="218">
        <f t="shared" si="27"/>
        <v>2400</v>
      </c>
      <c r="AJ37" s="218">
        <f t="shared" si="27"/>
        <v>2400</v>
      </c>
      <c r="AK37" s="218">
        <f t="shared" si="27"/>
        <v>2400</v>
      </c>
      <c r="AL37" s="218">
        <f t="shared" si="27"/>
        <v>2400</v>
      </c>
      <c r="AM37" s="218">
        <f t="shared" si="27"/>
        <v>2400</v>
      </c>
      <c r="AN37" s="218">
        <f t="shared" si="27"/>
        <v>2400</v>
      </c>
      <c r="AO37" s="218">
        <f t="shared" si="27"/>
        <v>2400</v>
      </c>
      <c r="AQ37" s="218">
        <f t="shared" si="27"/>
        <v>15000</v>
      </c>
      <c r="AR37" s="218">
        <f t="shared" si="27"/>
        <v>9200</v>
      </c>
      <c r="AS37" s="218">
        <f>SUM(L37:N37)</f>
        <v>6300</v>
      </c>
      <c r="AT37" s="218">
        <f>SUM(O37:Q37)</f>
        <v>6300</v>
      </c>
      <c r="AU37" s="218">
        <f t="shared" si="27"/>
        <v>9600</v>
      </c>
      <c r="AV37" s="218">
        <f t="shared" si="27"/>
        <v>6600</v>
      </c>
      <c r="AW37" s="218">
        <f t="shared" si="27"/>
        <v>9900</v>
      </c>
      <c r="AX37" s="218">
        <f>SUM(AX31:AX36)</f>
        <v>6900</v>
      </c>
      <c r="AY37" s="218">
        <f t="shared" ref="AY37:BB37" si="28">SUM(AY31:AY36)</f>
        <v>6900</v>
      </c>
      <c r="AZ37" s="218">
        <f t="shared" si="28"/>
        <v>10200</v>
      </c>
      <c r="BA37" s="218">
        <f t="shared" si="28"/>
        <v>7200</v>
      </c>
      <c r="BB37" s="218">
        <f t="shared" si="28"/>
        <v>7200</v>
      </c>
      <c r="BD37" s="216">
        <f>SUM(AQ37:AT37)</f>
        <v>36800</v>
      </c>
      <c r="BE37" s="216">
        <f>SUM(AU37:AX37)</f>
        <v>33000</v>
      </c>
      <c r="BF37" s="216">
        <f>SUM(AY37:BB37)</f>
        <v>31500</v>
      </c>
    </row>
    <row r="38" spans="1:58" s="82" customFormat="1" ht="12" customHeight="1">
      <c r="A38" s="32"/>
      <c r="B38" s="322"/>
      <c r="C38" s="322"/>
      <c r="D38" s="322"/>
      <c r="E38" s="86"/>
      <c r="F38" s="87"/>
      <c r="G38" s="86"/>
      <c r="H38" s="86"/>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Q38" s="85"/>
      <c r="AR38" s="85"/>
      <c r="AS38" s="85"/>
      <c r="AT38" s="85"/>
      <c r="AU38" s="85"/>
      <c r="AV38" s="85"/>
      <c r="AW38" s="85"/>
      <c r="AX38" s="85"/>
      <c r="AY38" s="327"/>
      <c r="AZ38" s="327"/>
      <c r="BA38" s="327"/>
      <c r="BB38" s="327"/>
      <c r="BC38" s="1"/>
      <c r="BD38" s="349"/>
      <c r="BE38" s="349"/>
      <c r="BF38" s="349"/>
    </row>
    <row r="39" spans="1:58">
      <c r="B39" s="4" t="s">
        <v>119</v>
      </c>
      <c r="C39" s="326"/>
      <c r="D39" s="326"/>
      <c r="E39" s="326"/>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Q39" s="327"/>
      <c r="AR39" s="327"/>
      <c r="AS39" s="327"/>
      <c r="AT39" s="327"/>
      <c r="AU39" s="327"/>
      <c r="AV39" s="327"/>
      <c r="AW39" s="327"/>
      <c r="AX39" s="327"/>
      <c r="AY39" s="327"/>
      <c r="AZ39" s="327"/>
      <c r="BA39" s="327"/>
      <c r="BB39" s="327"/>
      <c r="BD39" s="349"/>
      <c r="BE39" s="349"/>
      <c r="BF39" s="349"/>
    </row>
    <row r="40" spans="1:58">
      <c r="B40" s="335" t="s">
        <v>120</v>
      </c>
      <c r="C40" s="326"/>
      <c r="D40" s="336">
        <v>4000</v>
      </c>
      <c r="E40" s="337" t="s">
        <v>114</v>
      </c>
      <c r="F40" s="327">
        <f>$D40*F$6</f>
        <v>12000</v>
      </c>
      <c r="G40" s="327">
        <f t="shared" ref="G40:AO40" si="29">$D40*G$6</f>
        <v>12000</v>
      </c>
      <c r="H40" s="327">
        <f t="shared" si="29"/>
        <v>12000</v>
      </c>
      <c r="I40" s="327">
        <f t="shared" si="29"/>
        <v>12000</v>
      </c>
      <c r="J40" s="327">
        <f t="shared" si="29"/>
        <v>16000</v>
      </c>
      <c r="K40" s="327">
        <f t="shared" si="29"/>
        <v>16000</v>
      </c>
      <c r="L40" s="327">
        <f t="shared" si="29"/>
        <v>16000</v>
      </c>
      <c r="M40" s="327">
        <f t="shared" si="29"/>
        <v>16000</v>
      </c>
      <c r="N40" s="327">
        <f t="shared" si="29"/>
        <v>16000</v>
      </c>
      <c r="O40" s="327">
        <f t="shared" si="29"/>
        <v>16000</v>
      </c>
      <c r="P40" s="327">
        <f t="shared" si="29"/>
        <v>16000</v>
      </c>
      <c r="Q40" s="327">
        <f t="shared" si="29"/>
        <v>16000</v>
      </c>
      <c r="R40" s="327">
        <f t="shared" si="29"/>
        <v>20000</v>
      </c>
      <c r="S40" s="327">
        <f t="shared" si="29"/>
        <v>20000</v>
      </c>
      <c r="T40" s="327">
        <f t="shared" si="29"/>
        <v>20000</v>
      </c>
      <c r="U40" s="327">
        <f t="shared" si="29"/>
        <v>20000</v>
      </c>
      <c r="V40" s="327">
        <f t="shared" si="29"/>
        <v>20000</v>
      </c>
      <c r="W40" s="327">
        <f t="shared" si="29"/>
        <v>20000</v>
      </c>
      <c r="X40" s="327">
        <f t="shared" si="29"/>
        <v>24000</v>
      </c>
      <c r="Y40" s="327">
        <f t="shared" si="29"/>
        <v>24000</v>
      </c>
      <c r="Z40" s="327">
        <f t="shared" si="29"/>
        <v>24000</v>
      </c>
      <c r="AA40" s="327">
        <f t="shared" si="29"/>
        <v>24000</v>
      </c>
      <c r="AB40" s="327">
        <f t="shared" si="29"/>
        <v>24000</v>
      </c>
      <c r="AC40" s="327">
        <f t="shared" si="29"/>
        <v>24000</v>
      </c>
      <c r="AD40" s="327">
        <f t="shared" si="29"/>
        <v>24000</v>
      </c>
      <c r="AE40" s="327">
        <f t="shared" si="29"/>
        <v>24000</v>
      </c>
      <c r="AF40" s="327">
        <f t="shared" si="29"/>
        <v>24000</v>
      </c>
      <c r="AG40" s="327">
        <f t="shared" si="29"/>
        <v>28000</v>
      </c>
      <c r="AH40" s="327">
        <f t="shared" si="29"/>
        <v>28000</v>
      </c>
      <c r="AI40" s="327">
        <f t="shared" si="29"/>
        <v>28000</v>
      </c>
      <c r="AJ40" s="327">
        <f t="shared" si="29"/>
        <v>28000</v>
      </c>
      <c r="AK40" s="327">
        <f t="shared" si="29"/>
        <v>28000</v>
      </c>
      <c r="AL40" s="327">
        <f t="shared" si="29"/>
        <v>28000</v>
      </c>
      <c r="AM40" s="327">
        <f t="shared" si="29"/>
        <v>28000</v>
      </c>
      <c r="AN40" s="327">
        <f t="shared" si="29"/>
        <v>28000</v>
      </c>
      <c r="AO40" s="327">
        <f t="shared" si="29"/>
        <v>28000</v>
      </c>
      <c r="AQ40" s="327">
        <f>SUM(F40:H40)</f>
        <v>36000</v>
      </c>
      <c r="AR40" s="327">
        <f>SUM(I40:K40)</f>
        <v>44000</v>
      </c>
      <c r="AS40" s="327">
        <f>SUM(L40:N40)</f>
        <v>48000</v>
      </c>
      <c r="AT40" s="327">
        <f>SUM(O40:Q40)</f>
        <v>48000</v>
      </c>
      <c r="AU40" s="327">
        <f>SUM(R40:T40)</f>
        <v>60000</v>
      </c>
      <c r="AV40" s="327">
        <f>SUM(U40:W40)</f>
        <v>60000</v>
      </c>
      <c r="AW40" s="327">
        <f>SUM(X40:Z40)</f>
        <v>72000</v>
      </c>
      <c r="AX40" s="327">
        <f>SUM(AA40:AC40)</f>
        <v>72000</v>
      </c>
      <c r="AY40" s="327">
        <f t="shared" si="0"/>
        <v>72000</v>
      </c>
      <c r="AZ40" s="327">
        <f>SUM(AG40:AI40)</f>
        <v>84000</v>
      </c>
      <c r="BA40" s="327">
        <f t="shared" si="2"/>
        <v>84000</v>
      </c>
      <c r="BB40" s="327">
        <f>SUM(AM40:AO40)</f>
        <v>84000</v>
      </c>
      <c r="BD40" s="349">
        <f>SUM(AQ40:AT40)</f>
        <v>176000</v>
      </c>
      <c r="BE40" s="349">
        <f>SUM(AU40:AX40)</f>
        <v>264000</v>
      </c>
      <c r="BF40" s="349">
        <f>SUM(AY40:BB40)</f>
        <v>324000</v>
      </c>
    </row>
    <row r="41" spans="1:58">
      <c r="B41" s="335" t="s">
        <v>111</v>
      </c>
      <c r="C41" s="326"/>
      <c r="D41" s="326"/>
      <c r="E41" s="326"/>
      <c r="F41" s="331">
        <v>0</v>
      </c>
      <c r="G41" s="331">
        <v>0</v>
      </c>
      <c r="H41" s="331">
        <v>0</v>
      </c>
      <c r="I41" s="331">
        <v>0</v>
      </c>
      <c r="J41" s="331">
        <v>0</v>
      </c>
      <c r="K41" s="331">
        <v>0</v>
      </c>
      <c r="L41" s="331">
        <v>0</v>
      </c>
      <c r="M41" s="331">
        <v>0</v>
      </c>
      <c r="N41" s="331">
        <v>0</v>
      </c>
      <c r="O41" s="331">
        <v>0</v>
      </c>
      <c r="P41" s="331">
        <v>0</v>
      </c>
      <c r="Q41" s="331">
        <v>0</v>
      </c>
      <c r="R41" s="331">
        <v>0</v>
      </c>
      <c r="S41" s="331">
        <v>0</v>
      </c>
      <c r="T41" s="331">
        <v>0</v>
      </c>
      <c r="U41" s="331">
        <v>0</v>
      </c>
      <c r="V41" s="331">
        <v>0</v>
      </c>
      <c r="W41" s="331">
        <v>0</v>
      </c>
      <c r="X41" s="331">
        <v>0</v>
      </c>
      <c r="Y41" s="331">
        <v>0</v>
      </c>
      <c r="Z41" s="331">
        <v>0</v>
      </c>
      <c r="AA41" s="331">
        <v>0</v>
      </c>
      <c r="AB41" s="331">
        <v>0</v>
      </c>
      <c r="AC41" s="331">
        <v>0</v>
      </c>
      <c r="AD41" s="331">
        <v>0</v>
      </c>
      <c r="AE41" s="331">
        <v>0</v>
      </c>
      <c r="AF41" s="331">
        <v>0</v>
      </c>
      <c r="AG41" s="331">
        <v>0</v>
      </c>
      <c r="AH41" s="331">
        <v>0</v>
      </c>
      <c r="AI41" s="331">
        <v>0</v>
      </c>
      <c r="AJ41" s="331">
        <v>0</v>
      </c>
      <c r="AK41" s="331">
        <v>0</v>
      </c>
      <c r="AL41" s="331">
        <v>0</v>
      </c>
      <c r="AM41" s="331">
        <v>0</v>
      </c>
      <c r="AN41" s="331">
        <v>0</v>
      </c>
      <c r="AO41" s="331">
        <v>0</v>
      </c>
      <c r="AQ41" s="327">
        <f>SUM(F41:H41)</f>
        <v>0</v>
      </c>
      <c r="AR41" s="327">
        <f>SUM(I41:K41)</f>
        <v>0</v>
      </c>
      <c r="AS41" s="327">
        <f>SUM(L41:N41)</f>
        <v>0</v>
      </c>
      <c r="AT41" s="327">
        <f>SUM(O41:Q41)</f>
        <v>0</v>
      </c>
      <c r="AU41" s="327">
        <f>SUM(R41:T41)</f>
        <v>0</v>
      </c>
      <c r="AV41" s="327">
        <f>SUM(U41:W41)</f>
        <v>0</v>
      </c>
      <c r="AW41" s="327">
        <f>SUM(X41:Z41)</f>
        <v>0</v>
      </c>
      <c r="AX41" s="327">
        <f>SUM(AA41:AC41)</f>
        <v>0</v>
      </c>
      <c r="AY41" s="327">
        <f t="shared" si="0"/>
        <v>0</v>
      </c>
      <c r="AZ41" s="327">
        <f t="shared" si="1"/>
        <v>0</v>
      </c>
      <c r="BA41" s="327">
        <f t="shared" si="2"/>
        <v>0</v>
      </c>
      <c r="BB41" s="327">
        <f>SUM(AM41:AO41)</f>
        <v>0</v>
      </c>
      <c r="BD41" s="349">
        <f>SUM(AQ41:AT41)</f>
        <v>0</v>
      </c>
      <c r="BE41" s="349">
        <f>SUM(AU41:AX41)</f>
        <v>0</v>
      </c>
      <c r="BF41" s="349">
        <f>SUM(AY41:BB41)</f>
        <v>0</v>
      </c>
    </row>
    <row r="42" spans="1:58" ht="6" customHeight="1">
      <c r="B42" s="329"/>
      <c r="C42" s="326"/>
      <c r="D42" s="326"/>
      <c r="E42" s="326"/>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Q42" s="331"/>
      <c r="AR42" s="331"/>
      <c r="AS42" s="331"/>
      <c r="AT42" s="331"/>
      <c r="AU42" s="331"/>
      <c r="AV42" s="331"/>
      <c r="AW42" s="331"/>
      <c r="AX42" s="331"/>
      <c r="AY42" s="327"/>
      <c r="AZ42" s="327"/>
      <c r="BA42" s="327"/>
      <c r="BB42" s="327"/>
      <c r="BD42" s="349"/>
      <c r="BE42" s="349"/>
      <c r="BF42" s="349"/>
    </row>
    <row r="43" spans="1:58">
      <c r="B43" s="333" t="str">
        <f>"TOTAL "&amp;B39</f>
        <v>TOTAL T&amp;E</v>
      </c>
      <c r="C43" s="334"/>
      <c r="D43" s="334"/>
      <c r="E43" s="334"/>
      <c r="F43" s="218">
        <f>SUM(F40:F42)</f>
        <v>12000</v>
      </c>
      <c r="G43" s="218">
        <f t="shared" ref="G43:AO43" si="30">SUM(G40:G42)</f>
        <v>12000</v>
      </c>
      <c r="H43" s="218">
        <f t="shared" si="30"/>
        <v>12000</v>
      </c>
      <c r="I43" s="218">
        <f t="shared" si="30"/>
        <v>12000</v>
      </c>
      <c r="J43" s="218">
        <f t="shared" si="30"/>
        <v>16000</v>
      </c>
      <c r="K43" s="218">
        <f t="shared" si="30"/>
        <v>16000</v>
      </c>
      <c r="L43" s="218">
        <f t="shared" si="30"/>
        <v>16000</v>
      </c>
      <c r="M43" s="218">
        <f t="shared" si="30"/>
        <v>16000</v>
      </c>
      <c r="N43" s="218">
        <f t="shared" si="30"/>
        <v>16000</v>
      </c>
      <c r="O43" s="218">
        <f t="shared" si="30"/>
        <v>16000</v>
      </c>
      <c r="P43" s="218">
        <f t="shared" si="30"/>
        <v>16000</v>
      </c>
      <c r="Q43" s="218">
        <f t="shared" si="30"/>
        <v>16000</v>
      </c>
      <c r="R43" s="218">
        <f t="shared" si="30"/>
        <v>20000</v>
      </c>
      <c r="S43" s="218">
        <f t="shared" si="30"/>
        <v>20000</v>
      </c>
      <c r="T43" s="218">
        <f t="shared" si="30"/>
        <v>20000</v>
      </c>
      <c r="U43" s="218">
        <f t="shared" si="30"/>
        <v>20000</v>
      </c>
      <c r="V43" s="218">
        <f t="shared" si="30"/>
        <v>20000</v>
      </c>
      <c r="W43" s="218">
        <f t="shared" si="30"/>
        <v>20000</v>
      </c>
      <c r="X43" s="218">
        <f t="shared" si="30"/>
        <v>24000</v>
      </c>
      <c r="Y43" s="218">
        <f t="shared" si="30"/>
        <v>24000</v>
      </c>
      <c r="Z43" s="218">
        <f t="shared" si="30"/>
        <v>24000</v>
      </c>
      <c r="AA43" s="218">
        <f t="shared" si="30"/>
        <v>24000</v>
      </c>
      <c r="AB43" s="218">
        <f t="shared" si="30"/>
        <v>24000</v>
      </c>
      <c r="AC43" s="218">
        <f t="shared" si="30"/>
        <v>24000</v>
      </c>
      <c r="AD43" s="218">
        <f t="shared" si="30"/>
        <v>24000</v>
      </c>
      <c r="AE43" s="218">
        <f t="shared" si="30"/>
        <v>24000</v>
      </c>
      <c r="AF43" s="218">
        <f t="shared" si="30"/>
        <v>24000</v>
      </c>
      <c r="AG43" s="218">
        <f t="shared" si="30"/>
        <v>28000</v>
      </c>
      <c r="AH43" s="218">
        <f t="shared" si="30"/>
        <v>28000</v>
      </c>
      <c r="AI43" s="218">
        <f t="shared" si="30"/>
        <v>28000</v>
      </c>
      <c r="AJ43" s="218">
        <f t="shared" si="30"/>
        <v>28000</v>
      </c>
      <c r="AK43" s="218">
        <f t="shared" si="30"/>
        <v>28000</v>
      </c>
      <c r="AL43" s="218">
        <f t="shared" si="30"/>
        <v>28000</v>
      </c>
      <c r="AM43" s="218">
        <f t="shared" si="30"/>
        <v>28000</v>
      </c>
      <c r="AN43" s="218">
        <f t="shared" si="30"/>
        <v>28000</v>
      </c>
      <c r="AO43" s="218">
        <f t="shared" si="30"/>
        <v>28000</v>
      </c>
      <c r="AQ43" s="218">
        <f>SUM(F43:H43)</f>
        <v>36000</v>
      </c>
      <c r="AR43" s="218">
        <f>SUM(I43:K43)</f>
        <v>44000</v>
      </c>
      <c r="AS43" s="218">
        <f>SUM(L43:N43)</f>
        <v>48000</v>
      </c>
      <c r="AT43" s="218">
        <f>SUM(O43:Q43)</f>
        <v>48000</v>
      </c>
      <c r="AU43" s="218">
        <f t="shared" ref="AU43:AW43" si="31">SUM(AU40:AU42)</f>
        <v>60000</v>
      </c>
      <c r="AV43" s="218">
        <f t="shared" si="31"/>
        <v>60000</v>
      </c>
      <c r="AW43" s="218">
        <f t="shared" si="31"/>
        <v>72000</v>
      </c>
      <c r="AX43" s="218">
        <f>SUM(AX40:AX42)</f>
        <v>72000</v>
      </c>
      <c r="AY43" s="218">
        <f t="shared" ref="AY43:BB43" si="32">SUM(AY40:AY42)</f>
        <v>72000</v>
      </c>
      <c r="AZ43" s="218">
        <f t="shared" si="32"/>
        <v>84000</v>
      </c>
      <c r="BA43" s="218">
        <f t="shared" si="32"/>
        <v>84000</v>
      </c>
      <c r="BB43" s="218">
        <f t="shared" si="32"/>
        <v>84000</v>
      </c>
      <c r="BD43" s="216">
        <f>SUM(AQ43:AT43)</f>
        <v>176000</v>
      </c>
      <c r="BE43" s="216">
        <f>SUM(AU43:AX43)</f>
        <v>264000</v>
      </c>
      <c r="BF43" s="216">
        <f>SUM(AY43:BB43)</f>
        <v>324000</v>
      </c>
    </row>
    <row r="44" spans="1:58">
      <c r="AY44" s="327"/>
      <c r="AZ44" s="327"/>
      <c r="BA44" s="327"/>
      <c r="BB44" s="327"/>
      <c r="BD44" s="351"/>
      <c r="BE44" s="351"/>
      <c r="BF44" s="351"/>
    </row>
    <row r="45" spans="1:58">
      <c r="B45" s="4" t="s">
        <v>150</v>
      </c>
      <c r="C45" s="326"/>
      <c r="D45" s="326"/>
      <c r="E45" s="326"/>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Q45" s="327"/>
      <c r="AR45" s="327"/>
      <c r="AS45" s="327"/>
      <c r="AT45" s="327"/>
      <c r="AU45" s="327"/>
      <c r="AV45" s="327"/>
      <c r="AW45" s="327"/>
      <c r="AX45" s="327"/>
      <c r="AY45" s="327"/>
      <c r="AZ45" s="327"/>
      <c r="BA45" s="327"/>
      <c r="BB45" s="327"/>
      <c r="BD45" s="349"/>
      <c r="BE45" s="349"/>
      <c r="BF45" s="349"/>
    </row>
    <row r="46" spans="1:58">
      <c r="B46" s="335" t="s">
        <v>151</v>
      </c>
      <c r="C46" s="326"/>
      <c r="D46" s="338">
        <v>4000</v>
      </c>
      <c r="E46" s="337" t="s">
        <v>138</v>
      </c>
      <c r="F46" s="331">
        <v>0</v>
      </c>
      <c r="G46" s="331">
        <v>0</v>
      </c>
      <c r="H46" s="331">
        <v>0</v>
      </c>
      <c r="I46" s="331">
        <v>0</v>
      </c>
      <c r="J46" s="331">
        <v>0</v>
      </c>
      <c r="K46" s="327">
        <f>$D46</f>
        <v>4000</v>
      </c>
      <c r="L46" s="331">
        <v>0</v>
      </c>
      <c r="M46" s="331">
        <v>0</v>
      </c>
      <c r="N46" s="331">
        <v>0</v>
      </c>
      <c r="O46" s="331">
        <v>0</v>
      </c>
      <c r="P46" s="331">
        <v>0</v>
      </c>
      <c r="Q46" s="331">
        <v>0</v>
      </c>
      <c r="R46" s="331">
        <v>0</v>
      </c>
      <c r="S46" s="331">
        <v>0</v>
      </c>
      <c r="T46" s="331">
        <v>0</v>
      </c>
      <c r="U46" s="331">
        <v>0</v>
      </c>
      <c r="V46" s="331">
        <v>0</v>
      </c>
      <c r="W46" s="327">
        <f>$D46</f>
        <v>4000</v>
      </c>
      <c r="X46" s="331">
        <v>0</v>
      </c>
      <c r="Y46" s="331">
        <v>0</v>
      </c>
      <c r="Z46" s="331">
        <v>0</v>
      </c>
      <c r="AA46" s="331">
        <v>0</v>
      </c>
      <c r="AB46" s="331">
        <v>0</v>
      </c>
      <c r="AC46" s="331">
        <v>0</v>
      </c>
      <c r="AD46" s="331">
        <v>0</v>
      </c>
      <c r="AE46" s="331">
        <v>0</v>
      </c>
      <c r="AF46" s="331">
        <v>0</v>
      </c>
      <c r="AG46" s="331">
        <v>0</v>
      </c>
      <c r="AH46" s="331">
        <v>0</v>
      </c>
      <c r="AI46" s="327">
        <f>$D46</f>
        <v>4000</v>
      </c>
      <c r="AJ46" s="331">
        <v>0</v>
      </c>
      <c r="AK46" s="331">
        <v>0</v>
      </c>
      <c r="AL46" s="331">
        <v>0</v>
      </c>
      <c r="AM46" s="331">
        <v>0</v>
      </c>
      <c r="AN46" s="331">
        <v>0</v>
      </c>
      <c r="AO46" s="331">
        <v>0</v>
      </c>
      <c r="AP46" s="331"/>
      <c r="AQ46" s="327">
        <f>SUM(F46:H46)</f>
        <v>0</v>
      </c>
      <c r="AR46" s="327">
        <f>SUM(I46:K46)</f>
        <v>4000</v>
      </c>
      <c r="AS46" s="327">
        <f>SUM(L46:N46)</f>
        <v>0</v>
      </c>
      <c r="AT46" s="327">
        <f>SUM(O46:Q46)</f>
        <v>0</v>
      </c>
      <c r="AU46" s="327">
        <f>SUM(R46:T46)</f>
        <v>0</v>
      </c>
      <c r="AV46" s="327">
        <f>SUM(U46:W46)</f>
        <v>4000</v>
      </c>
      <c r="AW46" s="327">
        <f>SUM(X46:Z46)</f>
        <v>0</v>
      </c>
      <c r="AX46" s="327">
        <f>SUM(AA46:AC46)</f>
        <v>0</v>
      </c>
      <c r="AY46" s="327">
        <f t="shared" si="0"/>
        <v>0</v>
      </c>
      <c r="AZ46" s="327">
        <f t="shared" si="1"/>
        <v>4000</v>
      </c>
      <c r="BA46" s="327">
        <f t="shared" si="2"/>
        <v>0</v>
      </c>
      <c r="BB46" s="327">
        <f>SUM(AM46:AO46)</f>
        <v>0</v>
      </c>
      <c r="BD46" s="349">
        <f>SUM(AQ46:AT46)</f>
        <v>4000</v>
      </c>
      <c r="BE46" s="349">
        <f>SUM(AU46:AX46)</f>
        <v>4000</v>
      </c>
      <c r="BF46" s="349">
        <f>SUM(AY46:BB46)</f>
        <v>4000</v>
      </c>
    </row>
    <row r="47" spans="1:58">
      <c r="B47" s="335" t="s">
        <v>152</v>
      </c>
      <c r="C47" s="326"/>
      <c r="D47" s="358">
        <v>4000</v>
      </c>
      <c r="E47" s="337" t="s">
        <v>138</v>
      </c>
      <c r="F47" s="331">
        <v>0</v>
      </c>
      <c r="G47" s="331">
        <v>0</v>
      </c>
      <c r="H47" s="331">
        <v>0</v>
      </c>
      <c r="I47" s="331">
        <v>0</v>
      </c>
      <c r="J47" s="331">
        <v>0</v>
      </c>
      <c r="K47" s="331">
        <v>0</v>
      </c>
      <c r="L47" s="331">
        <v>0</v>
      </c>
      <c r="M47" s="331">
        <v>0</v>
      </c>
      <c r="N47" s="331">
        <v>0</v>
      </c>
      <c r="O47" s="331">
        <v>0</v>
      </c>
      <c r="P47" s="327">
        <f>$D47</f>
        <v>4000</v>
      </c>
      <c r="Q47" s="331">
        <v>0</v>
      </c>
      <c r="R47" s="331">
        <v>0</v>
      </c>
      <c r="S47" s="331">
        <v>0</v>
      </c>
      <c r="T47" s="331">
        <v>0</v>
      </c>
      <c r="U47" s="331">
        <v>0</v>
      </c>
      <c r="V47" s="331">
        <v>0</v>
      </c>
      <c r="W47" s="331">
        <v>0</v>
      </c>
      <c r="X47" s="331">
        <v>0</v>
      </c>
      <c r="Y47" s="331">
        <v>0</v>
      </c>
      <c r="Z47" s="331">
        <v>0</v>
      </c>
      <c r="AA47" s="331">
        <v>0</v>
      </c>
      <c r="AB47" s="327">
        <f>$D47</f>
        <v>4000</v>
      </c>
      <c r="AC47" s="331">
        <v>0</v>
      </c>
      <c r="AD47" s="331">
        <v>0</v>
      </c>
      <c r="AE47" s="331">
        <v>0</v>
      </c>
      <c r="AF47" s="331">
        <v>0</v>
      </c>
      <c r="AG47" s="331">
        <v>0</v>
      </c>
      <c r="AH47" s="331">
        <v>0</v>
      </c>
      <c r="AI47" s="331">
        <v>0</v>
      </c>
      <c r="AJ47" s="331">
        <v>0</v>
      </c>
      <c r="AK47" s="331">
        <v>0</v>
      </c>
      <c r="AL47" s="331">
        <v>0</v>
      </c>
      <c r="AM47" s="331">
        <v>0</v>
      </c>
      <c r="AN47" s="327">
        <f>$D47</f>
        <v>4000</v>
      </c>
      <c r="AO47" s="331">
        <v>0</v>
      </c>
      <c r="AP47" s="331"/>
      <c r="AQ47" s="327">
        <f t="shared" ref="AQ47:AQ49" si="33">SUM(F47:H47)</f>
        <v>0</v>
      </c>
      <c r="AR47" s="327">
        <f>SUM(I47:K47)</f>
        <v>0</v>
      </c>
      <c r="AS47" s="327">
        <f>SUM(L47:N47)</f>
        <v>0</v>
      </c>
      <c r="AT47" s="327">
        <f>SUM(O47:Q47)</f>
        <v>4000</v>
      </c>
      <c r="AU47" s="327">
        <f>SUM(R47:T47)</f>
        <v>0</v>
      </c>
      <c r="AV47" s="327">
        <f>SUM(U47:W47)</f>
        <v>0</v>
      </c>
      <c r="AW47" s="327">
        <f>SUM(X47:Z47)</f>
        <v>0</v>
      </c>
      <c r="AX47" s="327">
        <f>SUM(AA47:AC47)</f>
        <v>4000</v>
      </c>
      <c r="AY47" s="327">
        <f t="shared" si="0"/>
        <v>0</v>
      </c>
      <c r="AZ47" s="327">
        <f t="shared" si="1"/>
        <v>0</v>
      </c>
      <c r="BA47" s="327">
        <f t="shared" si="2"/>
        <v>0</v>
      </c>
      <c r="BB47" s="327">
        <f>SUM(AM47:AO47)</f>
        <v>4000</v>
      </c>
      <c r="BD47" s="349">
        <f>SUM(AQ47:AT47)</f>
        <v>4000</v>
      </c>
      <c r="BE47" s="349">
        <f>SUM(AU47:AX47)</f>
        <v>4000</v>
      </c>
      <c r="BF47" s="349">
        <f>SUM(AY47:BB47)</f>
        <v>4000</v>
      </c>
    </row>
    <row r="48" spans="1:58">
      <c r="B48" s="335" t="s">
        <v>153</v>
      </c>
      <c r="C48" s="326"/>
      <c r="D48" s="339">
        <v>4000</v>
      </c>
      <c r="E48" s="337" t="s">
        <v>138</v>
      </c>
      <c r="F48" s="331">
        <v>0</v>
      </c>
      <c r="G48" s="327">
        <f>$D48</f>
        <v>4000</v>
      </c>
      <c r="H48" s="331">
        <v>0</v>
      </c>
      <c r="I48" s="331">
        <v>0</v>
      </c>
      <c r="J48" s="331">
        <v>0</v>
      </c>
      <c r="K48" s="331">
        <v>0</v>
      </c>
      <c r="L48" s="331">
        <v>0</v>
      </c>
      <c r="M48" s="331">
        <v>0</v>
      </c>
      <c r="N48" s="331">
        <v>0</v>
      </c>
      <c r="O48" s="331">
        <v>0</v>
      </c>
      <c r="P48" s="331">
        <v>0</v>
      </c>
      <c r="Q48" s="331">
        <v>0</v>
      </c>
      <c r="R48" s="331">
        <v>0</v>
      </c>
      <c r="S48" s="327">
        <f>$D48</f>
        <v>4000</v>
      </c>
      <c r="T48" s="331">
        <v>0</v>
      </c>
      <c r="U48" s="331">
        <v>0</v>
      </c>
      <c r="V48" s="331">
        <v>0</v>
      </c>
      <c r="W48" s="331">
        <v>0</v>
      </c>
      <c r="X48" s="331">
        <v>0</v>
      </c>
      <c r="Y48" s="331">
        <v>0</v>
      </c>
      <c r="Z48" s="331">
        <v>0</v>
      </c>
      <c r="AA48" s="331">
        <v>0</v>
      </c>
      <c r="AB48" s="331">
        <v>0</v>
      </c>
      <c r="AC48" s="331">
        <v>0</v>
      </c>
      <c r="AD48" s="331">
        <v>0</v>
      </c>
      <c r="AE48" s="327">
        <f>$D48</f>
        <v>4000</v>
      </c>
      <c r="AF48" s="331">
        <v>0</v>
      </c>
      <c r="AG48" s="331">
        <v>0</v>
      </c>
      <c r="AH48" s="331">
        <v>0</v>
      </c>
      <c r="AI48" s="331">
        <v>0</v>
      </c>
      <c r="AJ48" s="331">
        <v>0</v>
      </c>
      <c r="AK48" s="331">
        <v>0</v>
      </c>
      <c r="AL48" s="331">
        <v>0</v>
      </c>
      <c r="AM48" s="331">
        <v>0</v>
      </c>
      <c r="AN48" s="331">
        <v>0</v>
      </c>
      <c r="AO48" s="331">
        <v>0</v>
      </c>
      <c r="AP48" s="331"/>
      <c r="AQ48" s="327">
        <f t="shared" si="33"/>
        <v>4000</v>
      </c>
      <c r="AR48" s="327">
        <f>SUM(I48:K48)</f>
        <v>0</v>
      </c>
      <c r="AS48" s="327">
        <f>SUM(L48:N48)</f>
        <v>0</v>
      </c>
      <c r="AT48" s="327">
        <f>SUM(O48:Q48)</f>
        <v>0</v>
      </c>
      <c r="AU48" s="327">
        <f>SUM(R48:T48)</f>
        <v>4000</v>
      </c>
      <c r="AV48" s="327">
        <f>SUM(U48:W48)</f>
        <v>0</v>
      </c>
      <c r="AW48" s="327">
        <f>SUM(X48:Z48)</f>
        <v>0</v>
      </c>
      <c r="AX48" s="327">
        <f>SUM(AA48:AC48)</f>
        <v>0</v>
      </c>
      <c r="AY48" s="327">
        <f t="shared" si="0"/>
        <v>4000</v>
      </c>
      <c r="AZ48" s="327">
        <f t="shared" si="1"/>
        <v>0</v>
      </c>
      <c r="BA48" s="327">
        <f t="shared" si="2"/>
        <v>0</v>
      </c>
      <c r="BB48" s="327">
        <f>SUM(AM48:AO48)</f>
        <v>0</v>
      </c>
      <c r="BD48" s="349">
        <f>SUM(AQ48:AT48)</f>
        <v>4000</v>
      </c>
      <c r="BE48" s="349">
        <f>SUM(AU48:AX48)</f>
        <v>4000</v>
      </c>
      <c r="BF48" s="349">
        <f>SUM(AY48:BB48)</f>
        <v>4000</v>
      </c>
    </row>
    <row r="49" spans="1:58">
      <c r="B49" s="335" t="s">
        <v>111</v>
      </c>
      <c r="C49" s="326"/>
      <c r="D49" s="326"/>
      <c r="E49" s="326"/>
      <c r="F49" s="331">
        <v>0</v>
      </c>
      <c r="G49" s="331">
        <v>0</v>
      </c>
      <c r="H49" s="331">
        <v>0</v>
      </c>
      <c r="I49" s="331">
        <v>0</v>
      </c>
      <c r="J49" s="331">
        <v>0</v>
      </c>
      <c r="K49" s="331">
        <v>0</v>
      </c>
      <c r="L49" s="331">
        <v>0</v>
      </c>
      <c r="M49" s="331">
        <v>0</v>
      </c>
      <c r="N49" s="331">
        <v>0</v>
      </c>
      <c r="O49" s="331">
        <v>0</v>
      </c>
      <c r="P49" s="331">
        <v>0</v>
      </c>
      <c r="Q49" s="331">
        <v>0</v>
      </c>
      <c r="R49" s="331">
        <v>0</v>
      </c>
      <c r="S49" s="331">
        <v>0</v>
      </c>
      <c r="T49" s="331">
        <v>0</v>
      </c>
      <c r="U49" s="331">
        <v>0</v>
      </c>
      <c r="V49" s="331">
        <v>0</v>
      </c>
      <c r="W49" s="331">
        <v>0</v>
      </c>
      <c r="X49" s="331">
        <v>0</v>
      </c>
      <c r="Y49" s="331">
        <v>0</v>
      </c>
      <c r="Z49" s="331">
        <v>0</v>
      </c>
      <c r="AA49" s="331">
        <v>0</v>
      </c>
      <c r="AB49" s="331">
        <v>0</v>
      </c>
      <c r="AC49" s="331">
        <v>0</v>
      </c>
      <c r="AD49" s="331">
        <v>0</v>
      </c>
      <c r="AE49" s="331">
        <v>0</v>
      </c>
      <c r="AF49" s="331">
        <v>0</v>
      </c>
      <c r="AG49" s="331">
        <v>0</v>
      </c>
      <c r="AH49" s="331">
        <v>0</v>
      </c>
      <c r="AI49" s="331">
        <v>0</v>
      </c>
      <c r="AJ49" s="331">
        <v>0</v>
      </c>
      <c r="AK49" s="331">
        <v>0</v>
      </c>
      <c r="AL49" s="331">
        <v>0</v>
      </c>
      <c r="AM49" s="331">
        <v>0</v>
      </c>
      <c r="AN49" s="331">
        <v>0</v>
      </c>
      <c r="AO49" s="331">
        <v>0</v>
      </c>
      <c r="AQ49" s="327">
        <f t="shared" si="33"/>
        <v>0</v>
      </c>
      <c r="AR49" s="327">
        <f>SUM(I49:K49)</f>
        <v>0</v>
      </c>
      <c r="AS49" s="327">
        <f>SUM(L49:N49)</f>
        <v>0</v>
      </c>
      <c r="AT49" s="327">
        <f>SUM(O49:Q49)</f>
        <v>0</v>
      </c>
      <c r="AU49" s="327">
        <f>SUM(R49:T49)</f>
        <v>0</v>
      </c>
      <c r="AV49" s="327">
        <f>SUM(U49:W49)</f>
        <v>0</v>
      </c>
      <c r="AW49" s="327">
        <f>SUM(X49:Z49)</f>
        <v>0</v>
      </c>
      <c r="AX49" s="327">
        <f>SUM(AA49:AC49)</f>
        <v>0</v>
      </c>
      <c r="AY49" s="327">
        <f t="shared" si="0"/>
        <v>0</v>
      </c>
      <c r="AZ49" s="327">
        <f t="shared" si="1"/>
        <v>0</v>
      </c>
      <c r="BA49" s="327">
        <f t="shared" si="2"/>
        <v>0</v>
      </c>
      <c r="BB49" s="327">
        <f>SUM(AM49:AO49)</f>
        <v>0</v>
      </c>
      <c r="BD49" s="349">
        <f>SUM(AQ49:AT49)</f>
        <v>0</v>
      </c>
      <c r="BE49" s="349">
        <f>SUM(AU49:AX49)</f>
        <v>0</v>
      </c>
      <c r="BF49" s="349">
        <f>SUM(AY49:BB49)</f>
        <v>0</v>
      </c>
    </row>
    <row r="50" spans="1:58" ht="6" customHeight="1">
      <c r="B50" s="329"/>
      <c r="C50" s="326"/>
      <c r="D50" s="326"/>
      <c r="E50" s="326"/>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Q50" s="331"/>
      <c r="AR50" s="331"/>
      <c r="AS50" s="331"/>
      <c r="AT50" s="331"/>
      <c r="AU50" s="331"/>
      <c r="AV50" s="331"/>
      <c r="AW50" s="331"/>
      <c r="AX50" s="331"/>
      <c r="AY50" s="327"/>
      <c r="AZ50" s="327"/>
      <c r="BA50" s="327"/>
      <c r="BB50" s="327"/>
      <c r="BD50" s="349"/>
      <c r="BE50" s="350"/>
      <c r="BF50" s="350"/>
    </row>
    <row r="51" spans="1:58">
      <c r="B51" s="333" t="str">
        <f>"TOTAL "&amp;B45</f>
        <v>TOTAL INSURANCE</v>
      </c>
      <c r="C51" s="334"/>
      <c r="D51" s="334"/>
      <c r="E51" s="334"/>
      <c r="F51" s="218">
        <f t="shared" ref="F51:AC51" si="34">SUM(F46:F50)</f>
        <v>0</v>
      </c>
      <c r="G51" s="218">
        <f t="shared" si="34"/>
        <v>4000</v>
      </c>
      <c r="H51" s="218">
        <f t="shared" si="34"/>
        <v>0</v>
      </c>
      <c r="I51" s="218">
        <f t="shared" si="34"/>
        <v>0</v>
      </c>
      <c r="J51" s="218">
        <f t="shared" si="34"/>
        <v>0</v>
      </c>
      <c r="K51" s="218">
        <f t="shared" si="34"/>
        <v>4000</v>
      </c>
      <c r="L51" s="218">
        <f t="shared" si="34"/>
        <v>0</v>
      </c>
      <c r="M51" s="218">
        <f t="shared" si="34"/>
        <v>0</v>
      </c>
      <c r="N51" s="218">
        <f t="shared" si="34"/>
        <v>0</v>
      </c>
      <c r="O51" s="218">
        <f t="shared" si="34"/>
        <v>0</v>
      </c>
      <c r="P51" s="218">
        <f t="shared" si="34"/>
        <v>4000</v>
      </c>
      <c r="Q51" s="218">
        <f t="shared" si="34"/>
        <v>0</v>
      </c>
      <c r="R51" s="218">
        <f t="shared" si="34"/>
        <v>0</v>
      </c>
      <c r="S51" s="218">
        <f t="shared" si="34"/>
        <v>4000</v>
      </c>
      <c r="T51" s="218">
        <f t="shared" si="34"/>
        <v>0</v>
      </c>
      <c r="U51" s="218">
        <f t="shared" si="34"/>
        <v>0</v>
      </c>
      <c r="V51" s="218">
        <f t="shared" si="34"/>
        <v>0</v>
      </c>
      <c r="W51" s="218">
        <f t="shared" si="34"/>
        <v>4000</v>
      </c>
      <c r="X51" s="218">
        <f t="shared" si="34"/>
        <v>0</v>
      </c>
      <c r="Y51" s="218">
        <f t="shared" si="34"/>
        <v>0</v>
      </c>
      <c r="Z51" s="218">
        <f t="shared" si="34"/>
        <v>0</v>
      </c>
      <c r="AA51" s="218">
        <f t="shared" si="34"/>
        <v>0</v>
      </c>
      <c r="AB51" s="218">
        <f t="shared" si="34"/>
        <v>4000</v>
      </c>
      <c r="AC51" s="218">
        <f t="shared" si="34"/>
        <v>0</v>
      </c>
      <c r="AD51" s="218"/>
      <c r="AE51" s="218"/>
      <c r="AF51" s="218"/>
      <c r="AG51" s="218"/>
      <c r="AH51" s="218"/>
      <c r="AI51" s="218"/>
      <c r="AJ51" s="218"/>
      <c r="AK51" s="218"/>
      <c r="AL51" s="218"/>
      <c r="AM51" s="218"/>
      <c r="AN51" s="218"/>
      <c r="AO51" s="218"/>
      <c r="AQ51" s="218">
        <f>SUM(F51:H51)</f>
        <v>4000</v>
      </c>
      <c r="AR51" s="218">
        <f>SUM(I51:K51)</f>
        <v>4000</v>
      </c>
      <c r="AS51" s="218">
        <f>SUM(L51:N51)</f>
        <v>0</v>
      </c>
      <c r="AT51" s="218">
        <f>SUM(O51:Q51)</f>
        <v>4000</v>
      </c>
      <c r="AU51" s="218">
        <f t="shared" ref="AU51:BB51" si="35">SUM(AU46:AU50)</f>
        <v>4000</v>
      </c>
      <c r="AV51" s="218">
        <f t="shared" si="35"/>
        <v>4000</v>
      </c>
      <c r="AW51" s="218">
        <f>SUM(AW46:AW50)</f>
        <v>0</v>
      </c>
      <c r="AX51" s="218">
        <f t="shared" si="35"/>
        <v>4000</v>
      </c>
      <c r="AY51" s="218">
        <f>SUM(AY46:AY50)</f>
        <v>4000</v>
      </c>
      <c r="AZ51" s="218">
        <f>SUM(AZ46:AZ50)</f>
        <v>4000</v>
      </c>
      <c r="BA51" s="218">
        <f t="shared" si="35"/>
        <v>0</v>
      </c>
      <c r="BB51" s="218">
        <f t="shared" si="35"/>
        <v>4000</v>
      </c>
      <c r="BD51" s="216">
        <f>SUM(AQ51:AT51)</f>
        <v>12000</v>
      </c>
      <c r="BE51" s="216">
        <f>SUM(AU51:AX51)</f>
        <v>12000</v>
      </c>
      <c r="BF51" s="216">
        <f>SUM(AY51:BB51)</f>
        <v>12000</v>
      </c>
    </row>
    <row r="52" spans="1:58">
      <c r="AY52" s="327"/>
      <c r="AZ52" s="327"/>
      <c r="BA52" s="327"/>
      <c r="BB52" s="327"/>
      <c r="BD52" s="349"/>
      <c r="BE52" s="349"/>
      <c r="BF52" s="349"/>
    </row>
    <row r="53" spans="1:58">
      <c r="B53" s="4" t="s">
        <v>154</v>
      </c>
      <c r="C53" s="326"/>
      <c r="D53" s="326"/>
      <c r="E53" s="326"/>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Q53" s="327"/>
      <c r="AR53" s="327"/>
      <c r="AS53" s="327"/>
      <c r="AT53" s="327"/>
      <c r="AU53" s="327"/>
      <c r="AV53" s="327"/>
      <c r="AW53" s="327"/>
      <c r="AX53" s="327"/>
      <c r="AY53" s="327"/>
      <c r="AZ53" s="327"/>
      <c r="BA53" s="327"/>
      <c r="BB53" s="327"/>
      <c r="BD53" s="349"/>
      <c r="BE53" s="349"/>
      <c r="BF53" s="349"/>
    </row>
    <row r="54" spans="1:58">
      <c r="B54" s="335" t="s">
        <v>155</v>
      </c>
      <c r="C54" s="326"/>
      <c r="D54" s="338">
        <v>7000</v>
      </c>
      <c r="E54" s="337" t="s">
        <v>110</v>
      </c>
      <c r="F54" s="327">
        <f>$D54</f>
        <v>7000</v>
      </c>
      <c r="G54" s="327">
        <f t="shared" ref="G54:AD56" si="36">$D54</f>
        <v>7000</v>
      </c>
      <c r="H54" s="327">
        <f t="shared" si="36"/>
        <v>7000</v>
      </c>
      <c r="I54" s="327">
        <f t="shared" si="36"/>
        <v>7000</v>
      </c>
      <c r="J54" s="327">
        <f t="shared" si="36"/>
        <v>7000</v>
      </c>
      <c r="K54" s="327">
        <f t="shared" si="36"/>
        <v>7000</v>
      </c>
      <c r="L54" s="327">
        <f t="shared" si="36"/>
        <v>7000</v>
      </c>
      <c r="M54" s="327">
        <f t="shared" si="36"/>
        <v>7000</v>
      </c>
      <c r="N54" s="327">
        <f t="shared" si="36"/>
        <v>7000</v>
      </c>
      <c r="O54" s="327">
        <f t="shared" si="36"/>
        <v>7000</v>
      </c>
      <c r="P54" s="327">
        <f t="shared" si="36"/>
        <v>7000</v>
      </c>
      <c r="Q54" s="327">
        <f t="shared" si="36"/>
        <v>7000</v>
      </c>
      <c r="R54" s="327">
        <f t="shared" si="36"/>
        <v>7000</v>
      </c>
      <c r="S54" s="327">
        <f t="shared" si="36"/>
        <v>7000</v>
      </c>
      <c r="T54" s="327">
        <f t="shared" si="36"/>
        <v>7000</v>
      </c>
      <c r="U54" s="327">
        <f t="shared" si="36"/>
        <v>7000</v>
      </c>
      <c r="V54" s="327">
        <f t="shared" si="36"/>
        <v>7000</v>
      </c>
      <c r="W54" s="327">
        <f t="shared" si="36"/>
        <v>7000</v>
      </c>
      <c r="X54" s="327">
        <f t="shared" si="36"/>
        <v>7000</v>
      </c>
      <c r="Y54" s="327">
        <f t="shared" si="36"/>
        <v>7000</v>
      </c>
      <c r="Z54" s="327">
        <f t="shared" si="36"/>
        <v>7000</v>
      </c>
      <c r="AA54" s="327">
        <f t="shared" si="36"/>
        <v>7000</v>
      </c>
      <c r="AB54" s="327">
        <f t="shared" si="36"/>
        <v>7000</v>
      </c>
      <c r="AC54" s="327">
        <f t="shared" si="36"/>
        <v>7000</v>
      </c>
      <c r="AD54" s="327">
        <f t="shared" si="36"/>
        <v>7000</v>
      </c>
      <c r="AE54" s="327">
        <f t="shared" ref="AE54:AO56" si="37">$D54</f>
        <v>7000</v>
      </c>
      <c r="AF54" s="327">
        <f t="shared" si="37"/>
        <v>7000</v>
      </c>
      <c r="AG54" s="327">
        <f t="shared" si="37"/>
        <v>7000</v>
      </c>
      <c r="AH54" s="327">
        <f t="shared" si="37"/>
        <v>7000</v>
      </c>
      <c r="AI54" s="327">
        <f t="shared" si="37"/>
        <v>7000</v>
      </c>
      <c r="AJ54" s="327">
        <f t="shared" si="37"/>
        <v>7000</v>
      </c>
      <c r="AK54" s="327">
        <f t="shared" si="37"/>
        <v>7000</v>
      </c>
      <c r="AL54" s="327">
        <f t="shared" si="37"/>
        <v>7000</v>
      </c>
      <c r="AM54" s="327">
        <f t="shared" si="37"/>
        <v>7000</v>
      </c>
      <c r="AN54" s="327">
        <f t="shared" si="37"/>
        <v>7000</v>
      </c>
      <c r="AO54" s="327">
        <f t="shared" si="37"/>
        <v>7000</v>
      </c>
      <c r="AQ54" s="327">
        <f>SUM(F54:H54)</f>
        <v>21000</v>
      </c>
      <c r="AR54" s="327">
        <f>SUM(I54:K54)</f>
        <v>21000</v>
      </c>
      <c r="AS54" s="327">
        <f>SUM(L54:N54)</f>
        <v>21000</v>
      </c>
      <c r="AT54" s="327">
        <f>SUM(O54:Q54)</f>
        <v>21000</v>
      </c>
      <c r="AU54" s="327">
        <f>SUM(R54:T54)</f>
        <v>21000</v>
      </c>
      <c r="AV54" s="327">
        <f>SUM(U54:W54)</f>
        <v>21000</v>
      </c>
      <c r="AW54" s="327">
        <f>SUM(X54:Z54)</f>
        <v>21000</v>
      </c>
      <c r="AX54" s="327">
        <f>SUM(AA54:AC54)</f>
        <v>21000</v>
      </c>
      <c r="AY54" s="327">
        <f t="shared" si="0"/>
        <v>21000</v>
      </c>
      <c r="AZ54" s="327">
        <f t="shared" si="1"/>
        <v>21000</v>
      </c>
      <c r="BA54" s="327">
        <f t="shared" si="2"/>
        <v>21000</v>
      </c>
      <c r="BB54" s="327">
        <f>SUM(AM54:AO54)</f>
        <v>21000</v>
      </c>
      <c r="BD54" s="349">
        <f>SUM(AQ54:AT54)</f>
        <v>84000</v>
      </c>
      <c r="BE54" s="349">
        <f>SUM(AU54:AX54)</f>
        <v>84000</v>
      </c>
      <c r="BF54" s="349">
        <f>SUM(AY54:BB54)</f>
        <v>84000</v>
      </c>
    </row>
    <row r="55" spans="1:58">
      <c r="B55" s="335" t="s">
        <v>156</v>
      </c>
      <c r="C55" s="326"/>
      <c r="D55" s="358">
        <v>250</v>
      </c>
      <c r="E55" s="337" t="s">
        <v>110</v>
      </c>
      <c r="F55" s="327">
        <f>$D55</f>
        <v>250</v>
      </c>
      <c r="G55" s="327">
        <f t="shared" si="36"/>
        <v>250</v>
      </c>
      <c r="H55" s="327">
        <f t="shared" si="36"/>
        <v>250</v>
      </c>
      <c r="I55" s="327">
        <f t="shared" si="36"/>
        <v>250</v>
      </c>
      <c r="J55" s="327">
        <f t="shared" si="36"/>
        <v>250</v>
      </c>
      <c r="K55" s="327">
        <f t="shared" si="36"/>
        <v>250</v>
      </c>
      <c r="L55" s="327">
        <f t="shared" si="36"/>
        <v>250</v>
      </c>
      <c r="M55" s="327">
        <f t="shared" si="36"/>
        <v>250</v>
      </c>
      <c r="N55" s="327">
        <f t="shared" si="36"/>
        <v>250</v>
      </c>
      <c r="O55" s="327">
        <f t="shared" si="36"/>
        <v>250</v>
      </c>
      <c r="P55" s="327">
        <f t="shared" si="36"/>
        <v>250</v>
      </c>
      <c r="Q55" s="327">
        <f t="shared" si="36"/>
        <v>250</v>
      </c>
      <c r="R55" s="327">
        <f t="shared" si="36"/>
        <v>250</v>
      </c>
      <c r="S55" s="327">
        <f t="shared" si="36"/>
        <v>250</v>
      </c>
      <c r="T55" s="327">
        <f t="shared" si="36"/>
        <v>250</v>
      </c>
      <c r="U55" s="327">
        <f t="shared" si="36"/>
        <v>250</v>
      </c>
      <c r="V55" s="327">
        <f t="shared" si="36"/>
        <v>250</v>
      </c>
      <c r="W55" s="327">
        <f t="shared" si="36"/>
        <v>250</v>
      </c>
      <c r="X55" s="327">
        <f t="shared" si="36"/>
        <v>250</v>
      </c>
      <c r="Y55" s="327">
        <f t="shared" si="36"/>
        <v>250</v>
      </c>
      <c r="Z55" s="327">
        <f t="shared" si="36"/>
        <v>250</v>
      </c>
      <c r="AA55" s="327">
        <f t="shared" si="36"/>
        <v>250</v>
      </c>
      <c r="AB55" s="327">
        <f t="shared" si="36"/>
        <v>250</v>
      </c>
      <c r="AC55" s="327">
        <f t="shared" si="36"/>
        <v>250</v>
      </c>
      <c r="AD55" s="327">
        <f t="shared" si="36"/>
        <v>250</v>
      </c>
      <c r="AE55" s="327">
        <f t="shared" si="37"/>
        <v>250</v>
      </c>
      <c r="AF55" s="327">
        <f t="shared" si="37"/>
        <v>250</v>
      </c>
      <c r="AG55" s="327">
        <f t="shared" si="37"/>
        <v>250</v>
      </c>
      <c r="AH55" s="327">
        <f t="shared" si="37"/>
        <v>250</v>
      </c>
      <c r="AI55" s="327">
        <f t="shared" si="37"/>
        <v>250</v>
      </c>
      <c r="AJ55" s="327">
        <f t="shared" si="37"/>
        <v>250</v>
      </c>
      <c r="AK55" s="327">
        <f t="shared" si="37"/>
        <v>250</v>
      </c>
      <c r="AL55" s="327">
        <f t="shared" si="37"/>
        <v>250</v>
      </c>
      <c r="AM55" s="327">
        <f t="shared" si="37"/>
        <v>250</v>
      </c>
      <c r="AN55" s="327">
        <f t="shared" si="37"/>
        <v>250</v>
      </c>
      <c r="AO55" s="327">
        <f t="shared" si="37"/>
        <v>250</v>
      </c>
      <c r="AQ55" s="327">
        <f>SUM(F55:H55)</f>
        <v>750</v>
      </c>
      <c r="AR55" s="327">
        <f>SUM(I55:K55)</f>
        <v>750</v>
      </c>
      <c r="AS55" s="327">
        <f>SUM(L55:N55)</f>
        <v>750</v>
      </c>
      <c r="AT55" s="327">
        <f>SUM(O55:Q55)</f>
        <v>750</v>
      </c>
      <c r="AU55" s="327">
        <f>SUM(R55:T55)</f>
        <v>750</v>
      </c>
      <c r="AV55" s="327">
        <f>SUM(U55:W55)</f>
        <v>750</v>
      </c>
      <c r="AW55" s="327">
        <f>SUM(X55:Z55)</f>
        <v>750</v>
      </c>
      <c r="AX55" s="327">
        <f>SUM(AA55:AC55)</f>
        <v>750</v>
      </c>
      <c r="AY55" s="327">
        <f t="shared" si="0"/>
        <v>750</v>
      </c>
      <c r="AZ55" s="327">
        <f t="shared" si="1"/>
        <v>750</v>
      </c>
      <c r="BA55" s="327">
        <f t="shared" si="2"/>
        <v>750</v>
      </c>
      <c r="BB55" s="327">
        <f>SUM(AM55:AO55)</f>
        <v>750</v>
      </c>
      <c r="BD55" s="349">
        <f>SUM(AQ55:AT55)</f>
        <v>3000</v>
      </c>
      <c r="BE55" s="349">
        <f>SUM(AU55:AX55)</f>
        <v>3000</v>
      </c>
      <c r="BF55" s="349">
        <f>SUM(AY55:BB55)</f>
        <v>3000</v>
      </c>
    </row>
    <row r="56" spans="1:58">
      <c r="B56" s="335" t="s">
        <v>157</v>
      </c>
      <c r="C56" s="326"/>
      <c r="D56" s="339">
        <v>150</v>
      </c>
      <c r="E56" s="337" t="s">
        <v>110</v>
      </c>
      <c r="F56" s="327">
        <f>$D56</f>
        <v>150</v>
      </c>
      <c r="G56" s="327">
        <f t="shared" si="36"/>
        <v>150</v>
      </c>
      <c r="H56" s="327">
        <f t="shared" si="36"/>
        <v>150</v>
      </c>
      <c r="I56" s="327">
        <f t="shared" si="36"/>
        <v>150</v>
      </c>
      <c r="J56" s="327">
        <f t="shared" si="36"/>
        <v>150</v>
      </c>
      <c r="K56" s="327">
        <f t="shared" si="36"/>
        <v>150</v>
      </c>
      <c r="L56" s="327">
        <f t="shared" si="36"/>
        <v>150</v>
      </c>
      <c r="M56" s="327">
        <f t="shared" si="36"/>
        <v>150</v>
      </c>
      <c r="N56" s="327">
        <f t="shared" si="36"/>
        <v>150</v>
      </c>
      <c r="O56" s="327">
        <f t="shared" si="36"/>
        <v>150</v>
      </c>
      <c r="P56" s="327">
        <f t="shared" si="36"/>
        <v>150</v>
      </c>
      <c r="Q56" s="327">
        <f t="shared" si="36"/>
        <v>150</v>
      </c>
      <c r="R56" s="327">
        <f t="shared" si="36"/>
        <v>150</v>
      </c>
      <c r="S56" s="327">
        <f t="shared" si="36"/>
        <v>150</v>
      </c>
      <c r="T56" s="327">
        <f t="shared" si="36"/>
        <v>150</v>
      </c>
      <c r="U56" s="327">
        <f t="shared" si="36"/>
        <v>150</v>
      </c>
      <c r="V56" s="327">
        <f t="shared" si="36"/>
        <v>150</v>
      </c>
      <c r="W56" s="327">
        <f t="shared" si="36"/>
        <v>150</v>
      </c>
      <c r="X56" s="327">
        <f t="shared" si="36"/>
        <v>150</v>
      </c>
      <c r="Y56" s="327">
        <f t="shared" si="36"/>
        <v>150</v>
      </c>
      <c r="Z56" s="327">
        <f t="shared" si="36"/>
        <v>150</v>
      </c>
      <c r="AA56" s="327">
        <f t="shared" si="36"/>
        <v>150</v>
      </c>
      <c r="AB56" s="327">
        <f t="shared" si="36"/>
        <v>150</v>
      </c>
      <c r="AC56" s="327">
        <f t="shared" si="36"/>
        <v>150</v>
      </c>
      <c r="AD56" s="327">
        <f t="shared" si="36"/>
        <v>150</v>
      </c>
      <c r="AE56" s="327">
        <f t="shared" si="37"/>
        <v>150</v>
      </c>
      <c r="AF56" s="327">
        <f t="shared" si="37"/>
        <v>150</v>
      </c>
      <c r="AG56" s="327">
        <f t="shared" si="37"/>
        <v>150</v>
      </c>
      <c r="AH56" s="327">
        <f t="shared" si="37"/>
        <v>150</v>
      </c>
      <c r="AI56" s="327">
        <f t="shared" si="37"/>
        <v>150</v>
      </c>
      <c r="AJ56" s="327">
        <f t="shared" si="37"/>
        <v>150</v>
      </c>
      <c r="AK56" s="327">
        <f t="shared" si="37"/>
        <v>150</v>
      </c>
      <c r="AL56" s="327">
        <f t="shared" si="37"/>
        <v>150</v>
      </c>
      <c r="AM56" s="327">
        <f t="shared" si="37"/>
        <v>150</v>
      </c>
      <c r="AN56" s="327">
        <f t="shared" si="37"/>
        <v>150</v>
      </c>
      <c r="AO56" s="327">
        <f t="shared" si="37"/>
        <v>150</v>
      </c>
      <c r="AQ56" s="327">
        <f>SUM(F56:H56)</f>
        <v>450</v>
      </c>
      <c r="AR56" s="327">
        <f>SUM(I56:K56)</f>
        <v>450</v>
      </c>
      <c r="AS56" s="327">
        <f>SUM(L56:N56)</f>
        <v>450</v>
      </c>
      <c r="AT56" s="327">
        <f>SUM(O56:Q56)</f>
        <v>450</v>
      </c>
      <c r="AU56" s="327">
        <f>SUM(R56:T56)</f>
        <v>450</v>
      </c>
      <c r="AV56" s="327">
        <f>SUM(U56:W56)</f>
        <v>450</v>
      </c>
      <c r="AW56" s="327">
        <f>SUM(X56:Z56)</f>
        <v>450</v>
      </c>
      <c r="AX56" s="327">
        <f>SUM(AA56:AC56)</f>
        <v>450</v>
      </c>
      <c r="AY56" s="327">
        <f t="shared" si="0"/>
        <v>450</v>
      </c>
      <c r="AZ56" s="327">
        <f t="shared" si="1"/>
        <v>450</v>
      </c>
      <c r="BA56" s="327">
        <f t="shared" si="2"/>
        <v>450</v>
      </c>
      <c r="BB56" s="327">
        <f>SUM(AM56:AO56)</f>
        <v>450</v>
      </c>
      <c r="BD56" s="349">
        <f>SUM(AQ56:AT56)</f>
        <v>1800</v>
      </c>
      <c r="BE56" s="349">
        <f>SUM(AU56:AX56)</f>
        <v>1800</v>
      </c>
      <c r="BF56" s="349">
        <f>SUM(AY56:BB56)</f>
        <v>1800</v>
      </c>
    </row>
    <row r="57" spans="1:58" ht="6" customHeight="1">
      <c r="B57" s="329"/>
      <c r="C57" s="326"/>
      <c r="D57" s="326"/>
      <c r="E57" s="326"/>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Q57" s="331"/>
      <c r="AR57" s="331"/>
      <c r="AS57" s="331"/>
      <c r="AT57" s="331"/>
      <c r="AU57" s="331"/>
      <c r="AV57" s="331"/>
      <c r="AW57" s="331"/>
      <c r="AX57" s="331"/>
      <c r="AY57" s="327"/>
      <c r="AZ57" s="327"/>
      <c r="BA57" s="327"/>
      <c r="BB57" s="327"/>
      <c r="BD57" s="349"/>
      <c r="BE57" s="349"/>
      <c r="BF57" s="349"/>
    </row>
    <row r="58" spans="1:58">
      <c r="B58" s="333" t="str">
        <f>"TOTAL "&amp;B53</f>
        <v>TOTAL OFFICE</v>
      </c>
      <c r="C58" s="334"/>
      <c r="D58" s="334"/>
      <c r="E58" s="334"/>
      <c r="F58" s="218">
        <f t="shared" ref="F58:AO58" si="38">SUM(F54:F57)</f>
        <v>7400</v>
      </c>
      <c r="G58" s="218">
        <f t="shared" si="38"/>
        <v>7400</v>
      </c>
      <c r="H58" s="218">
        <f t="shared" si="38"/>
        <v>7400</v>
      </c>
      <c r="I58" s="218">
        <f t="shared" si="38"/>
        <v>7400</v>
      </c>
      <c r="J58" s="218">
        <f t="shared" si="38"/>
        <v>7400</v>
      </c>
      <c r="K58" s="218">
        <f t="shared" si="38"/>
        <v>7400</v>
      </c>
      <c r="L58" s="218">
        <f t="shared" si="38"/>
        <v>7400</v>
      </c>
      <c r="M58" s="218">
        <f t="shared" si="38"/>
        <v>7400</v>
      </c>
      <c r="N58" s="218">
        <f t="shared" si="38"/>
        <v>7400</v>
      </c>
      <c r="O58" s="218">
        <f t="shared" si="38"/>
        <v>7400</v>
      </c>
      <c r="P58" s="218">
        <f t="shared" si="38"/>
        <v>7400</v>
      </c>
      <c r="Q58" s="218">
        <f t="shared" si="38"/>
        <v>7400</v>
      </c>
      <c r="R58" s="218">
        <f t="shared" si="38"/>
        <v>7400</v>
      </c>
      <c r="S58" s="218">
        <f t="shared" si="38"/>
        <v>7400</v>
      </c>
      <c r="T58" s="218">
        <f t="shared" si="38"/>
        <v>7400</v>
      </c>
      <c r="U58" s="218">
        <f t="shared" si="38"/>
        <v>7400</v>
      </c>
      <c r="V58" s="218">
        <f t="shared" si="38"/>
        <v>7400</v>
      </c>
      <c r="W58" s="218">
        <f t="shared" si="38"/>
        <v>7400</v>
      </c>
      <c r="X58" s="218">
        <f t="shared" si="38"/>
        <v>7400</v>
      </c>
      <c r="Y58" s="218">
        <f t="shared" si="38"/>
        <v>7400</v>
      </c>
      <c r="Z58" s="218">
        <f t="shared" si="38"/>
        <v>7400</v>
      </c>
      <c r="AA58" s="218">
        <f t="shared" si="38"/>
        <v>7400</v>
      </c>
      <c r="AB58" s="218">
        <f t="shared" si="38"/>
        <v>7400</v>
      </c>
      <c r="AC58" s="218">
        <f t="shared" si="38"/>
        <v>7400</v>
      </c>
      <c r="AD58" s="218">
        <f t="shared" si="38"/>
        <v>7400</v>
      </c>
      <c r="AE58" s="218">
        <f t="shared" si="38"/>
        <v>7400</v>
      </c>
      <c r="AF58" s="218">
        <f t="shared" si="38"/>
        <v>7400</v>
      </c>
      <c r="AG58" s="218">
        <f t="shared" si="38"/>
        <v>7400</v>
      </c>
      <c r="AH58" s="218">
        <f t="shared" si="38"/>
        <v>7400</v>
      </c>
      <c r="AI58" s="218">
        <f t="shared" si="38"/>
        <v>7400</v>
      </c>
      <c r="AJ58" s="218">
        <f t="shared" si="38"/>
        <v>7400</v>
      </c>
      <c r="AK58" s="218">
        <f t="shared" si="38"/>
        <v>7400</v>
      </c>
      <c r="AL58" s="218">
        <f t="shared" si="38"/>
        <v>7400</v>
      </c>
      <c r="AM58" s="218">
        <f t="shared" si="38"/>
        <v>7400</v>
      </c>
      <c r="AN58" s="218">
        <f t="shared" si="38"/>
        <v>7400</v>
      </c>
      <c r="AO58" s="218">
        <f t="shared" si="38"/>
        <v>7400</v>
      </c>
      <c r="AQ58" s="218">
        <f>SUM(F58:H58)</f>
        <v>22200</v>
      </c>
      <c r="AR58" s="218">
        <f t="shared" ref="AR58:AV58" si="39">SUM(AR54:AR57)</f>
        <v>22200</v>
      </c>
      <c r="AS58" s="218">
        <f>SUM(L58:N58)</f>
        <v>22200</v>
      </c>
      <c r="AT58" s="218">
        <f>SUM(O58:Q58)</f>
        <v>22200</v>
      </c>
      <c r="AU58" s="218">
        <f t="shared" si="39"/>
        <v>22200</v>
      </c>
      <c r="AV58" s="218">
        <f t="shared" si="39"/>
        <v>22200</v>
      </c>
      <c r="AW58" s="218">
        <f>SUM(AW54:AW57)</f>
        <v>22200</v>
      </c>
      <c r="AX58" s="218">
        <f>SUM(AX54:AX57)</f>
        <v>22200</v>
      </c>
      <c r="AY58" s="218">
        <f>SUM(AY54:AY57)</f>
        <v>22200</v>
      </c>
      <c r="AZ58" s="218">
        <f>SUM(AZ54:AZ57)</f>
        <v>22200</v>
      </c>
      <c r="BA58" s="218">
        <f t="shared" ref="BA58:BB58" si="40">SUM(BA54:BA57)</f>
        <v>22200</v>
      </c>
      <c r="BB58" s="218">
        <f t="shared" si="40"/>
        <v>22200</v>
      </c>
      <c r="BD58" s="216">
        <f>SUM(AQ58:AT58)</f>
        <v>88800</v>
      </c>
      <c r="BE58" s="216">
        <f>SUM(AU58:AX58)</f>
        <v>88800</v>
      </c>
      <c r="BF58" s="216">
        <f>SUM(AY58:BB58)</f>
        <v>88800</v>
      </c>
    </row>
    <row r="59" spans="1:58" s="82" customFormat="1" ht="12" customHeight="1">
      <c r="A59" s="32"/>
      <c r="B59" s="322"/>
      <c r="C59" s="322"/>
      <c r="D59" s="322"/>
      <c r="E59" s="86"/>
      <c r="F59" s="87"/>
      <c r="G59" s="86"/>
      <c r="H59" s="86"/>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Q59" s="85"/>
      <c r="AR59" s="85"/>
      <c r="AS59" s="85"/>
      <c r="AT59" s="85"/>
      <c r="AU59" s="85"/>
      <c r="AV59" s="85"/>
      <c r="AW59" s="85"/>
      <c r="AX59" s="85"/>
      <c r="AY59" s="85"/>
      <c r="AZ59" s="85"/>
      <c r="BA59" s="85"/>
      <c r="BB59" s="85"/>
      <c r="BC59" s="1"/>
      <c r="BD59" s="349"/>
      <c r="BE59" s="349"/>
      <c r="BF59" s="349"/>
    </row>
    <row r="60" spans="1:58" s="82" customFormat="1" ht="12" customHeight="1" thickBot="1">
      <c r="A60" s="32"/>
      <c r="B60" s="341" t="str">
        <f>"TOTAL "&amp;B4&amp;" EXPENSES"</f>
        <v>TOTAL G&amp;A EXPENSES</v>
      </c>
      <c r="C60" s="342"/>
      <c r="D60" s="342"/>
      <c r="E60" s="343"/>
      <c r="F60" s="344">
        <f t="shared" ref="F60:AO60" si="41">F12+F22+F28+F37+F43+F51+F58</f>
        <v>66306.25</v>
      </c>
      <c r="G60" s="344">
        <f t="shared" si="41"/>
        <v>61306.25</v>
      </c>
      <c r="H60" s="344">
        <f t="shared" si="41"/>
        <v>57306.25</v>
      </c>
      <c r="I60" s="344">
        <f t="shared" si="41"/>
        <v>72306.25</v>
      </c>
      <c r="J60" s="344">
        <f t="shared" si="41"/>
        <v>73461.25</v>
      </c>
      <c r="K60" s="344">
        <f t="shared" si="41"/>
        <v>69461.25</v>
      </c>
      <c r="L60" s="344">
        <f t="shared" si="41"/>
        <v>68461.25</v>
      </c>
      <c r="M60" s="344">
        <f t="shared" si="41"/>
        <v>65461.25</v>
      </c>
      <c r="N60" s="344">
        <f t="shared" si="41"/>
        <v>65461.25</v>
      </c>
      <c r="O60" s="344">
        <f t="shared" si="41"/>
        <v>65461.25</v>
      </c>
      <c r="P60" s="344">
        <f t="shared" si="41"/>
        <v>69461.25</v>
      </c>
      <c r="Q60" s="344">
        <f t="shared" si="41"/>
        <v>65461.25</v>
      </c>
      <c r="R60" s="344">
        <f t="shared" si="41"/>
        <v>85564.4375</v>
      </c>
      <c r="S60" s="344">
        <f t="shared" si="41"/>
        <v>86564.4375</v>
      </c>
      <c r="T60" s="344">
        <f t="shared" si="41"/>
        <v>82564.4375</v>
      </c>
      <c r="U60" s="344">
        <f t="shared" si="41"/>
        <v>97564.4375</v>
      </c>
      <c r="V60" s="344">
        <f t="shared" si="41"/>
        <v>87683.087500000009</v>
      </c>
      <c r="W60" s="344">
        <f t="shared" si="41"/>
        <v>86683.087500000009</v>
      </c>
      <c r="X60" s="344">
        <f t="shared" si="41"/>
        <v>97826.837500000009</v>
      </c>
      <c r="Y60" s="344">
        <f t="shared" si="41"/>
        <v>91826.837500000009</v>
      </c>
      <c r="Z60" s="344">
        <f t="shared" si="41"/>
        <v>91826.837500000009</v>
      </c>
      <c r="AA60" s="344">
        <f t="shared" si="41"/>
        <v>91826.837500000009</v>
      </c>
      <c r="AB60" s="344">
        <f t="shared" si="41"/>
        <v>95826.837500000009</v>
      </c>
      <c r="AC60" s="344">
        <f t="shared" si="41"/>
        <v>91826.837500000009</v>
      </c>
      <c r="AD60" s="344">
        <f t="shared" si="41"/>
        <v>92182.787500000006</v>
      </c>
      <c r="AE60" s="344">
        <f t="shared" si="41"/>
        <v>92182.787500000006</v>
      </c>
      <c r="AF60" s="344">
        <f t="shared" si="41"/>
        <v>92182.787500000006</v>
      </c>
      <c r="AG60" s="344">
        <f t="shared" si="41"/>
        <v>121304.03750000001</v>
      </c>
      <c r="AH60" s="344">
        <f t="shared" si="41"/>
        <v>108304.03750000001</v>
      </c>
      <c r="AI60" s="344">
        <f t="shared" si="41"/>
        <v>103304.03750000001</v>
      </c>
      <c r="AJ60" s="344">
        <f t="shared" si="41"/>
        <v>106452.35</v>
      </c>
      <c r="AK60" s="344">
        <f t="shared" si="41"/>
        <v>103452.35</v>
      </c>
      <c r="AL60" s="344">
        <f t="shared" si="41"/>
        <v>103452.35</v>
      </c>
      <c r="AM60" s="344">
        <f t="shared" si="41"/>
        <v>103452.35</v>
      </c>
      <c r="AN60" s="344">
        <f t="shared" si="41"/>
        <v>103452.35</v>
      </c>
      <c r="AO60" s="344">
        <f t="shared" si="41"/>
        <v>103452.35</v>
      </c>
      <c r="AP60" s="345"/>
      <c r="AQ60" s="344">
        <f>SUM(F60:H60)</f>
        <v>184918.75</v>
      </c>
      <c r="AR60" s="344">
        <f>SUM(I60:K60)</f>
        <v>215228.75</v>
      </c>
      <c r="AS60" s="344">
        <f>SUM(L60:N60)</f>
        <v>199383.75</v>
      </c>
      <c r="AT60" s="344">
        <f>SUM(O60:Q60)</f>
        <v>200383.75</v>
      </c>
      <c r="AU60" s="344">
        <f t="shared" ref="AU60:AW60" si="42">AU12+AU22+AU28+AU37+AU43+AU51+AU58</f>
        <v>254693.31250000003</v>
      </c>
      <c r="AV60" s="344">
        <f t="shared" si="42"/>
        <v>271930.61250000005</v>
      </c>
      <c r="AW60" s="344">
        <f t="shared" si="42"/>
        <v>281480.51250000001</v>
      </c>
      <c r="AX60" s="344">
        <f>AX12+AX22+AX28+AX37+AX43+AX51+AX58</f>
        <v>279480.51250000001</v>
      </c>
      <c r="AY60" s="344">
        <f>AY12+AY22+AY28+AY37+AY43+AY51+AY58</f>
        <v>280548.36249999999</v>
      </c>
      <c r="AZ60" s="344">
        <f>AZ12+AZ22+AZ28+AZ37+AZ43+AZ51+AZ58</f>
        <v>336912.11250000005</v>
      </c>
      <c r="BA60" s="344">
        <f>BA12+BA22+BA28+BA37+BA43+BA51+BA58</f>
        <v>313357.05000000005</v>
      </c>
      <c r="BB60" s="344">
        <f>BB12+BB22+BB28+BB37+BB43+BB51+BB58</f>
        <v>314357.05000000005</v>
      </c>
      <c r="BC60" s="17"/>
      <c r="BD60" s="344">
        <f>BD12+BD22+BD28+BD37+BD43+BD51+BD58</f>
        <v>799915</v>
      </c>
      <c r="BE60" s="344">
        <f>BE12+BE22+BE28+BE37+BE43+BE51+BE58</f>
        <v>1087584.9500000002</v>
      </c>
      <c r="BF60" s="344">
        <f>BF12+BF22+BF28+BF37+BF43+BF51+BF58</f>
        <v>1245174.5750000002</v>
      </c>
    </row>
    <row r="61" spans="1:58" s="82" customFormat="1" ht="12" customHeight="1" thickTop="1">
      <c r="A61" s="32"/>
      <c r="B61" s="322"/>
      <c r="C61" s="322"/>
      <c r="D61" s="322"/>
      <c r="E61" s="86"/>
      <c r="F61" s="87"/>
      <c r="G61" s="86"/>
      <c r="H61" s="86"/>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Q61" s="85"/>
      <c r="AR61" s="85"/>
      <c r="AS61" s="85"/>
      <c r="AT61" s="85"/>
      <c r="AU61" s="85"/>
      <c r="AV61" s="85"/>
      <c r="AW61" s="85"/>
      <c r="AX61" s="85"/>
      <c r="BC61" s="1"/>
      <c r="BD61" s="1"/>
      <c r="BE61" s="1"/>
      <c r="BF61" s="1"/>
    </row>
    <row r="68" spans="56:58">
      <c r="BD68" s="82"/>
      <c r="BE68" s="82"/>
      <c r="BF68" s="82"/>
    </row>
    <row r="69" spans="56:58">
      <c r="BD69" s="82"/>
      <c r="BE69" s="82"/>
      <c r="BF69" s="82"/>
    </row>
    <row r="70" spans="56:58">
      <c r="BD70" s="82"/>
      <c r="BE70" s="82"/>
      <c r="BF70" s="82"/>
    </row>
  </sheetData>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7" max="1048575" man="1"/>
    <brk id="42" max="5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autoPageBreaks="0"/>
  </sheetPr>
  <dimension ref="A1:BH127"/>
  <sheetViews>
    <sheetView showGridLines="0" zoomScale="90" zoomScaleNormal="90" workbookViewId="0">
      <pane xSplit="7" ySplit="8" topLeftCell="H9" activePane="bottomRight" state="frozen"/>
      <selection pane="topRight"/>
      <selection pane="bottomLeft"/>
      <selection pane="bottomRight" activeCell="H9" sqref="H9"/>
    </sheetView>
  </sheetViews>
  <sheetFormatPr defaultColWidth="12.5703125" defaultRowHeight="12.75"/>
  <cols>
    <col min="1" max="1" width="1.7109375" style="1" customWidth="1"/>
    <col min="2" max="2" width="15.42578125" style="1" customWidth="1"/>
    <col min="3" max="3" width="15.28515625" style="1" customWidth="1"/>
    <col min="4" max="4" width="21.85546875" style="1" customWidth="1"/>
    <col min="5" max="5" width="11.7109375" style="3" bestFit="1" customWidth="1"/>
    <col min="6" max="6" width="10.42578125" style="1" customWidth="1"/>
    <col min="7" max="7" width="10.7109375" style="1" customWidth="1"/>
    <col min="8" max="8" width="12.5703125" style="2"/>
    <col min="9" max="43" width="12.5703125" style="1"/>
    <col min="44" max="44" width="1.5703125" style="1" customWidth="1"/>
    <col min="45" max="56" width="12.5703125" style="1"/>
    <col min="57" max="57" width="3.28515625" style="1" customWidth="1"/>
    <col min="58" max="16384" width="12.5703125" style="1"/>
  </cols>
  <sheetData>
    <row r="1" spans="1:60" ht="18.75">
      <c r="B1" s="127" t="s">
        <v>158</v>
      </c>
      <c r="C1" s="123"/>
      <c r="D1" s="123"/>
      <c r="E1" s="125"/>
      <c r="F1" s="123"/>
      <c r="G1" s="123"/>
      <c r="H1" s="124"/>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row>
    <row r="2" spans="1:60" ht="18.75">
      <c r="B2" s="317"/>
    </row>
    <row r="3" spans="1:60" ht="13.5" thickBot="1">
      <c r="B3" s="360" t="s">
        <v>159</v>
      </c>
      <c r="C3" s="361"/>
    </row>
    <row r="4" spans="1:60">
      <c r="B4" s="1" t="s">
        <v>160</v>
      </c>
      <c r="C4" s="362">
        <v>0.03</v>
      </c>
    </row>
    <row r="5" spans="1:60">
      <c r="B5" s="119" t="s">
        <v>161</v>
      </c>
      <c r="C5" s="362">
        <v>8.6499999999999994E-2</v>
      </c>
    </row>
    <row r="6" spans="1:60">
      <c r="B6" s="119" t="s">
        <v>162</v>
      </c>
      <c r="C6" s="362">
        <v>0.1</v>
      </c>
    </row>
    <row r="7" spans="1:60">
      <c r="B7" s="119"/>
      <c r="C7" s="118"/>
      <c r="E7" s="26"/>
      <c r="F7" s="359"/>
      <c r="G7" s="359"/>
    </row>
    <row r="8" spans="1:60" s="82" customFormat="1" ht="13.5" thickBot="1">
      <c r="A8" s="32"/>
      <c r="B8" s="319" t="s">
        <v>163</v>
      </c>
      <c r="C8" s="319" t="s">
        <v>164</v>
      </c>
      <c r="D8" s="115" t="s">
        <v>165</v>
      </c>
      <c r="E8" s="363" t="s">
        <v>166</v>
      </c>
      <c r="F8" s="364" t="s">
        <v>167</v>
      </c>
      <c r="G8" s="364"/>
      <c r="H8" s="114">
        <f>'Model &amp; Metrics'!H$4</f>
        <v>43831</v>
      </c>
      <c r="I8" s="114">
        <f>'Model &amp; Metrics'!I$4</f>
        <v>43890</v>
      </c>
      <c r="J8" s="114">
        <f>'Model &amp; Metrics'!J$4</f>
        <v>43921</v>
      </c>
      <c r="K8" s="114">
        <f>'Model &amp; Metrics'!K$4</f>
        <v>43951</v>
      </c>
      <c r="L8" s="114">
        <f>'Model &amp; Metrics'!L$4</f>
        <v>43982</v>
      </c>
      <c r="M8" s="114">
        <f>'Model &amp; Metrics'!M$4</f>
        <v>44012</v>
      </c>
      <c r="N8" s="114">
        <f>'Model &amp; Metrics'!N$4</f>
        <v>44043</v>
      </c>
      <c r="O8" s="114">
        <f>'Model &amp; Metrics'!O$4</f>
        <v>44074</v>
      </c>
      <c r="P8" s="114">
        <f>'Model &amp; Metrics'!P$4</f>
        <v>44104</v>
      </c>
      <c r="Q8" s="114">
        <f>'Model &amp; Metrics'!Q$4</f>
        <v>44135</v>
      </c>
      <c r="R8" s="114">
        <f>'Model &amp; Metrics'!R$4</f>
        <v>44165</v>
      </c>
      <c r="S8" s="114">
        <f>'Model &amp; Metrics'!S$4</f>
        <v>44196</v>
      </c>
      <c r="T8" s="114">
        <f>'Model &amp; Metrics'!T$4</f>
        <v>44227</v>
      </c>
      <c r="U8" s="114">
        <f>'Model &amp; Metrics'!U$4</f>
        <v>44255</v>
      </c>
      <c r="V8" s="114">
        <f>'Model &amp; Metrics'!V$4</f>
        <v>44286</v>
      </c>
      <c r="W8" s="114">
        <f>'Model &amp; Metrics'!W$4</f>
        <v>44316</v>
      </c>
      <c r="X8" s="114">
        <f>'Model &amp; Metrics'!X$4</f>
        <v>44347</v>
      </c>
      <c r="Y8" s="114">
        <f>'Model &amp; Metrics'!Y$4</f>
        <v>44377</v>
      </c>
      <c r="Z8" s="114">
        <f>'Model &amp; Metrics'!Z$4</f>
        <v>44408</v>
      </c>
      <c r="AA8" s="114">
        <f>'Model &amp; Metrics'!AA$4</f>
        <v>44439</v>
      </c>
      <c r="AB8" s="114">
        <f>'Model &amp; Metrics'!AB$4</f>
        <v>44469</v>
      </c>
      <c r="AC8" s="114">
        <f>'Model &amp; Metrics'!AC$4</f>
        <v>44500</v>
      </c>
      <c r="AD8" s="114">
        <f>'Model &amp; Metrics'!AD$4</f>
        <v>44530</v>
      </c>
      <c r="AE8" s="114">
        <f>'Model &amp; Metrics'!AE$4</f>
        <v>44561</v>
      </c>
      <c r="AF8" s="114">
        <f>'Model &amp; Metrics'!AF$4</f>
        <v>44592</v>
      </c>
      <c r="AG8" s="114">
        <f>'Model &amp; Metrics'!AG$4</f>
        <v>44620</v>
      </c>
      <c r="AH8" s="114">
        <f>'Model &amp; Metrics'!AH$4</f>
        <v>44651</v>
      </c>
      <c r="AI8" s="114">
        <f>'Model &amp; Metrics'!AI$4</f>
        <v>44681</v>
      </c>
      <c r="AJ8" s="114">
        <f>'Model &amp; Metrics'!AJ$4</f>
        <v>44712</v>
      </c>
      <c r="AK8" s="114">
        <f>'Model &amp; Metrics'!AK$4</f>
        <v>44742</v>
      </c>
      <c r="AL8" s="114">
        <f>'Model &amp; Metrics'!AL$4</f>
        <v>44773</v>
      </c>
      <c r="AM8" s="114">
        <f>'Model &amp; Metrics'!AM$4</f>
        <v>44804</v>
      </c>
      <c r="AN8" s="114">
        <f>'Model &amp; Metrics'!AN$4</f>
        <v>44834</v>
      </c>
      <c r="AO8" s="114">
        <f>'Model &amp; Metrics'!AO$4</f>
        <v>44865</v>
      </c>
      <c r="AP8" s="114">
        <f>'Model &amp; Metrics'!AP$4</f>
        <v>44895</v>
      </c>
      <c r="AQ8" s="114">
        <f>'Model &amp; Metrics'!AQ$4</f>
        <v>44926</v>
      </c>
      <c r="AS8" s="348" t="str">
        <f>'Model &amp; Metrics'!AS4</f>
        <v>Q120</v>
      </c>
      <c r="AT8" s="348" t="str">
        <f>'Model &amp; Metrics'!AT4</f>
        <v>Q220</v>
      </c>
      <c r="AU8" s="348" t="str">
        <f>'Model &amp; Metrics'!AU4</f>
        <v>Q320</v>
      </c>
      <c r="AV8" s="348" t="str">
        <f>'Model &amp; Metrics'!AV4</f>
        <v>Q420</v>
      </c>
      <c r="AW8" s="348" t="str">
        <f>'Model &amp; Metrics'!AW4</f>
        <v>Q121</v>
      </c>
      <c r="AX8" s="348" t="str">
        <f>'Model &amp; Metrics'!AX4</f>
        <v>Q221</v>
      </c>
      <c r="AY8" s="348" t="str">
        <f>'Model &amp; Metrics'!AY4</f>
        <v>Q321</v>
      </c>
      <c r="AZ8" s="348" t="str">
        <f>'Model &amp; Metrics'!AZ4</f>
        <v>Q421</v>
      </c>
      <c r="BA8" s="348" t="str">
        <f>'Model &amp; Metrics'!BA4</f>
        <v>Q122</v>
      </c>
      <c r="BB8" s="348" t="str">
        <f>'Model &amp; Metrics'!BB4</f>
        <v>Q222</v>
      </c>
      <c r="BC8" s="348" t="str">
        <f>'Model &amp; Metrics'!BC4</f>
        <v>Q322</v>
      </c>
      <c r="BD8" s="348" t="str">
        <f>'Model &amp; Metrics'!BD4</f>
        <v>Q422</v>
      </c>
      <c r="BF8" s="321">
        <f>'Model &amp; Metrics'!BF4</f>
        <v>2020</v>
      </c>
      <c r="BG8" s="321">
        <f>'Model &amp; Metrics'!BG4</f>
        <v>2021</v>
      </c>
      <c r="BH8" s="321">
        <f>'Model &amp; Metrics'!BH4</f>
        <v>2022</v>
      </c>
    </row>
    <row r="9" spans="1:60" s="82" customFormat="1" ht="13.5" thickBot="1">
      <c r="A9" s="32"/>
      <c r="B9" s="322"/>
      <c r="C9" s="322"/>
      <c r="D9" s="86"/>
      <c r="E9" s="365"/>
      <c r="F9" s="366"/>
      <c r="G9" s="366"/>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S9" s="85"/>
      <c r="AT9" s="85"/>
      <c r="AU9" s="85"/>
      <c r="AV9" s="85"/>
      <c r="AW9" s="85"/>
      <c r="AX9" s="85"/>
      <c r="AY9" s="85"/>
      <c r="AZ9" s="85"/>
    </row>
    <row r="10" spans="1:60" s="82" customFormat="1" ht="13.5" thickBot="1">
      <c r="A10" s="32" t="s">
        <v>0</v>
      </c>
      <c r="B10" s="367" t="s">
        <v>168</v>
      </c>
      <c r="D10" s="86"/>
      <c r="E10" s="87"/>
      <c r="F10" s="86"/>
      <c r="G10" s="86"/>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S10" s="85"/>
      <c r="AT10" s="85"/>
      <c r="AU10" s="85"/>
      <c r="AV10" s="85"/>
      <c r="AW10" s="85"/>
      <c r="AX10" s="85"/>
      <c r="AY10" s="85"/>
      <c r="AZ10" s="85"/>
    </row>
    <row r="11" spans="1:60" s="82" customFormat="1" ht="6.75" customHeight="1">
      <c r="A11" s="32"/>
      <c r="B11" s="322"/>
      <c r="C11" s="322"/>
      <c r="D11" s="86"/>
      <c r="E11" s="87"/>
      <c r="F11" s="86"/>
      <c r="G11" s="86"/>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S11" s="85"/>
      <c r="AT11" s="85"/>
      <c r="AU11" s="85"/>
      <c r="AV11" s="85"/>
      <c r="AW11" s="85"/>
      <c r="AX11" s="85"/>
      <c r="AY11" s="85"/>
      <c r="AZ11" s="85"/>
    </row>
    <row r="12" spans="1:60">
      <c r="C12" s="326"/>
      <c r="D12" s="368" t="s">
        <v>218</v>
      </c>
      <c r="E12" s="369">
        <v>120000</v>
      </c>
      <c r="F12" s="370">
        <v>44197</v>
      </c>
      <c r="G12" s="371"/>
      <c r="H12" s="327">
        <f t="shared" ref="H12:W25" si="0">IF(AND(H$8&gt;=$F12,OR($G12+30&gt;H$8,$G12=0)),IF(H$8-$F12&gt;365,($E12*(1+$C$4))/12,$E12/12),0)</f>
        <v>0</v>
      </c>
      <c r="I12" s="327">
        <f t="shared" si="0"/>
        <v>0</v>
      </c>
      <c r="J12" s="327">
        <f t="shared" si="0"/>
        <v>0</v>
      </c>
      <c r="K12" s="327">
        <f t="shared" si="0"/>
        <v>0</v>
      </c>
      <c r="L12" s="327">
        <f t="shared" si="0"/>
        <v>0</v>
      </c>
      <c r="M12" s="327">
        <f t="shared" si="0"/>
        <v>0</v>
      </c>
      <c r="N12" s="327">
        <f t="shared" si="0"/>
        <v>0</v>
      </c>
      <c r="O12" s="327">
        <f t="shared" si="0"/>
        <v>0</v>
      </c>
      <c r="P12" s="327">
        <f t="shared" si="0"/>
        <v>0</v>
      </c>
      <c r="Q12" s="327">
        <f t="shared" si="0"/>
        <v>0</v>
      </c>
      <c r="R12" s="327">
        <f t="shared" si="0"/>
        <v>0</v>
      </c>
      <c r="S12" s="327">
        <f t="shared" si="0"/>
        <v>0</v>
      </c>
      <c r="T12" s="327">
        <f t="shared" si="0"/>
        <v>10000</v>
      </c>
      <c r="U12" s="327">
        <f t="shared" si="0"/>
        <v>10000</v>
      </c>
      <c r="V12" s="327">
        <f t="shared" si="0"/>
        <v>10000</v>
      </c>
      <c r="W12" s="327">
        <f t="shared" si="0"/>
        <v>10000</v>
      </c>
      <c r="X12" s="327">
        <f t="shared" ref="X12:AM25" si="1">IF(AND(X$8&gt;=$F12,OR($G12+30&gt;X$8,$G12=0)),IF(X$8-$F12&gt;365,($E12*(1+$C$4))/12,$E12/12),0)</f>
        <v>10000</v>
      </c>
      <c r="Y12" s="327">
        <f t="shared" si="1"/>
        <v>10000</v>
      </c>
      <c r="Z12" s="327">
        <f t="shared" si="1"/>
        <v>10000</v>
      </c>
      <c r="AA12" s="327">
        <f t="shared" si="1"/>
        <v>10000</v>
      </c>
      <c r="AB12" s="327">
        <f t="shared" si="1"/>
        <v>10000</v>
      </c>
      <c r="AC12" s="327">
        <f t="shared" si="1"/>
        <v>10000</v>
      </c>
      <c r="AD12" s="327">
        <f t="shared" si="1"/>
        <v>10000</v>
      </c>
      <c r="AE12" s="327">
        <f t="shared" si="1"/>
        <v>10000</v>
      </c>
      <c r="AF12" s="327">
        <f t="shared" si="1"/>
        <v>10300</v>
      </c>
      <c r="AG12" s="327">
        <f t="shared" si="1"/>
        <v>10300</v>
      </c>
      <c r="AH12" s="327">
        <f t="shared" si="1"/>
        <v>10300</v>
      </c>
      <c r="AI12" s="327">
        <f t="shared" si="1"/>
        <v>10300</v>
      </c>
      <c r="AJ12" s="327">
        <f t="shared" si="1"/>
        <v>10300</v>
      </c>
      <c r="AK12" s="327">
        <f t="shared" si="1"/>
        <v>10300</v>
      </c>
      <c r="AL12" s="327">
        <f t="shared" si="1"/>
        <v>10300</v>
      </c>
      <c r="AM12" s="327">
        <f t="shared" si="1"/>
        <v>10300</v>
      </c>
      <c r="AN12" s="327">
        <f t="shared" ref="AN12:AQ25" si="2">IF(AND(AN$8&gt;=$F12,OR($G12+30&gt;AN$8,$G12=0)),IF(AN$8-$F12&gt;365,($E12*(1+$C$4))/12,$E12/12),0)</f>
        <v>10300</v>
      </c>
      <c r="AO12" s="327">
        <f t="shared" si="2"/>
        <v>10300</v>
      </c>
      <c r="AP12" s="327">
        <f t="shared" si="2"/>
        <v>10300</v>
      </c>
      <c r="AQ12" s="327">
        <f t="shared" si="2"/>
        <v>10300</v>
      </c>
      <c r="AS12" s="327">
        <f t="shared" ref="AS12:AS25" si="3">SUM(H12:J12)</f>
        <v>0</v>
      </c>
      <c r="AT12" s="327">
        <f t="shared" ref="AT12:AT25" si="4">SUM(K12:M12)</f>
        <v>0</v>
      </c>
      <c r="AU12" s="327">
        <f t="shared" ref="AU12:AU25" si="5">SUM(N12:P12)</f>
        <v>0</v>
      </c>
      <c r="AV12" s="327">
        <f t="shared" ref="AV12:AV25" si="6">SUM(Q12:S12)</f>
        <v>0</v>
      </c>
      <c r="AW12" s="327">
        <f t="shared" ref="AW12:AW25" si="7">SUM(T12:V12)</f>
        <v>30000</v>
      </c>
      <c r="AX12" s="327">
        <f t="shared" ref="AX12:AX25" si="8">SUM(W12:Y12)</f>
        <v>30000</v>
      </c>
      <c r="AY12" s="327">
        <f t="shared" ref="AY12:AY25" si="9">SUM(Z12:AB12)</f>
        <v>30000</v>
      </c>
      <c r="AZ12" s="327">
        <f>SUM(AC12:AE12)</f>
        <v>30000</v>
      </c>
      <c r="BA12" s="327">
        <f>SUM(AF12:AH12)</f>
        <v>30900</v>
      </c>
      <c r="BB12" s="327">
        <f>SUM(AI12:AK12)</f>
        <v>30900</v>
      </c>
      <c r="BC12" s="327">
        <f>SUM(AL12:AN12)</f>
        <v>30900</v>
      </c>
      <c r="BD12" s="327">
        <f>SUM(AO12:AQ12)</f>
        <v>30900</v>
      </c>
      <c r="BF12" s="372">
        <f>SUM(AS12:AV12)</f>
        <v>0</v>
      </c>
      <c r="BG12" s="372">
        <f>SUM(AW12:AZ12)</f>
        <v>120000</v>
      </c>
      <c r="BH12" s="372">
        <f>SUM(BA12:BD12)</f>
        <v>123600</v>
      </c>
    </row>
    <row r="13" spans="1:60" s="330" customFormat="1">
      <c r="A13" s="1"/>
      <c r="C13" s="326"/>
      <c r="D13" s="368" t="s">
        <v>169</v>
      </c>
      <c r="E13" s="369">
        <v>65000</v>
      </c>
      <c r="F13" s="370">
        <v>44348</v>
      </c>
      <c r="G13" s="373"/>
      <c r="H13" s="327">
        <f t="shared" si="0"/>
        <v>0</v>
      </c>
      <c r="I13" s="327">
        <f t="shared" si="0"/>
        <v>0</v>
      </c>
      <c r="J13" s="327">
        <f t="shared" si="0"/>
        <v>0</v>
      </c>
      <c r="K13" s="327">
        <f t="shared" si="0"/>
        <v>0</v>
      </c>
      <c r="L13" s="327">
        <f t="shared" si="0"/>
        <v>0</v>
      </c>
      <c r="M13" s="327">
        <f t="shared" si="0"/>
        <v>0</v>
      </c>
      <c r="N13" s="327">
        <f t="shared" si="0"/>
        <v>0</v>
      </c>
      <c r="O13" s="327">
        <f t="shared" si="0"/>
        <v>0</v>
      </c>
      <c r="P13" s="327">
        <f t="shared" si="0"/>
        <v>0</v>
      </c>
      <c r="Q13" s="327">
        <f t="shared" si="0"/>
        <v>0</v>
      </c>
      <c r="R13" s="327">
        <f t="shared" si="0"/>
        <v>0</v>
      </c>
      <c r="S13" s="327">
        <f t="shared" si="0"/>
        <v>0</v>
      </c>
      <c r="T13" s="327">
        <f t="shared" si="0"/>
        <v>0</v>
      </c>
      <c r="U13" s="327">
        <f t="shared" si="0"/>
        <v>0</v>
      </c>
      <c r="V13" s="327">
        <f t="shared" si="0"/>
        <v>0</v>
      </c>
      <c r="W13" s="327">
        <f t="shared" si="0"/>
        <v>0</v>
      </c>
      <c r="X13" s="327">
        <f t="shared" si="1"/>
        <v>0</v>
      </c>
      <c r="Y13" s="327">
        <f t="shared" si="1"/>
        <v>5416.666666666667</v>
      </c>
      <c r="Z13" s="327">
        <f t="shared" si="1"/>
        <v>5416.666666666667</v>
      </c>
      <c r="AA13" s="327">
        <f t="shared" si="1"/>
        <v>5416.666666666667</v>
      </c>
      <c r="AB13" s="327">
        <f t="shared" si="1"/>
        <v>5416.666666666667</v>
      </c>
      <c r="AC13" s="327">
        <f t="shared" si="1"/>
        <v>5416.666666666667</v>
      </c>
      <c r="AD13" s="327">
        <f t="shared" si="1"/>
        <v>5416.666666666667</v>
      </c>
      <c r="AE13" s="327">
        <f t="shared" si="1"/>
        <v>5416.666666666667</v>
      </c>
      <c r="AF13" s="327">
        <f t="shared" si="1"/>
        <v>5416.666666666667</v>
      </c>
      <c r="AG13" s="327">
        <f t="shared" si="1"/>
        <v>5416.666666666667</v>
      </c>
      <c r="AH13" s="327">
        <f t="shared" si="1"/>
        <v>5416.666666666667</v>
      </c>
      <c r="AI13" s="327">
        <f t="shared" si="1"/>
        <v>5416.666666666667</v>
      </c>
      <c r="AJ13" s="327">
        <f t="shared" si="1"/>
        <v>5416.666666666667</v>
      </c>
      <c r="AK13" s="327">
        <f t="shared" si="1"/>
        <v>5579.166666666667</v>
      </c>
      <c r="AL13" s="327">
        <f t="shared" si="1"/>
        <v>5579.166666666667</v>
      </c>
      <c r="AM13" s="327">
        <f t="shared" si="1"/>
        <v>5579.166666666667</v>
      </c>
      <c r="AN13" s="327">
        <f t="shared" si="2"/>
        <v>5579.166666666667</v>
      </c>
      <c r="AO13" s="327">
        <f t="shared" si="2"/>
        <v>5579.166666666667</v>
      </c>
      <c r="AP13" s="327">
        <f t="shared" si="2"/>
        <v>5579.166666666667</v>
      </c>
      <c r="AQ13" s="327">
        <f t="shared" si="2"/>
        <v>5579.166666666667</v>
      </c>
      <c r="AS13" s="327">
        <f t="shared" si="3"/>
        <v>0</v>
      </c>
      <c r="AT13" s="327">
        <f t="shared" si="4"/>
        <v>0</v>
      </c>
      <c r="AU13" s="327">
        <f t="shared" si="5"/>
        <v>0</v>
      </c>
      <c r="AV13" s="327">
        <f t="shared" si="6"/>
        <v>0</v>
      </c>
      <c r="AW13" s="327">
        <f t="shared" si="7"/>
        <v>0</v>
      </c>
      <c r="AX13" s="327">
        <f t="shared" si="8"/>
        <v>5416.666666666667</v>
      </c>
      <c r="AY13" s="327">
        <f t="shared" si="9"/>
        <v>16250</v>
      </c>
      <c r="AZ13" s="327">
        <f t="shared" ref="AZ13:AZ25" si="10">SUM(AC13:AE13)</f>
        <v>16250</v>
      </c>
      <c r="BA13" s="327">
        <f t="shared" ref="BA13:BA76" si="11">SUM(AF13:AH13)</f>
        <v>16250</v>
      </c>
      <c r="BB13" s="327">
        <f t="shared" ref="BB13:BB76" si="12">SUM(AI13:AK13)</f>
        <v>16412.5</v>
      </c>
      <c r="BC13" s="327">
        <f t="shared" ref="BC13:BC76" si="13">SUM(AL13:AN13)</f>
        <v>16737.5</v>
      </c>
      <c r="BD13" s="327">
        <f t="shared" ref="BD13:BD75" si="14">SUM(AO13:AQ13)</f>
        <v>16737.5</v>
      </c>
      <c r="BF13" s="372">
        <f t="shared" ref="BF13:BF25" si="15">SUM(AS13:AV13)</f>
        <v>0</v>
      </c>
      <c r="BG13" s="372">
        <f t="shared" ref="BG13:BG24" si="16">SUM(AW13:AZ13)</f>
        <v>37916.666666666672</v>
      </c>
      <c r="BH13" s="372">
        <f t="shared" ref="BH13:BH25" si="17">SUM(BA13:BD13)</f>
        <v>66137.5</v>
      </c>
    </row>
    <row r="14" spans="1:60" s="330" customFormat="1">
      <c r="A14" s="1"/>
      <c r="C14" s="326"/>
      <c r="D14" s="368" t="s">
        <v>219</v>
      </c>
      <c r="E14" s="369">
        <v>90000</v>
      </c>
      <c r="F14" s="370">
        <v>44501</v>
      </c>
      <c r="G14" s="373"/>
      <c r="H14" s="327">
        <f t="shared" si="0"/>
        <v>0</v>
      </c>
      <c r="I14" s="327">
        <f t="shared" si="0"/>
        <v>0</v>
      </c>
      <c r="J14" s="327">
        <f t="shared" si="0"/>
        <v>0</v>
      </c>
      <c r="K14" s="327">
        <f t="shared" si="0"/>
        <v>0</v>
      </c>
      <c r="L14" s="327">
        <f t="shared" si="0"/>
        <v>0</v>
      </c>
      <c r="M14" s="327">
        <f t="shared" si="0"/>
        <v>0</v>
      </c>
      <c r="N14" s="327">
        <f t="shared" si="0"/>
        <v>0</v>
      </c>
      <c r="O14" s="327">
        <f t="shared" si="0"/>
        <v>0</v>
      </c>
      <c r="P14" s="327">
        <f t="shared" si="0"/>
        <v>0</v>
      </c>
      <c r="Q14" s="327">
        <f t="shared" si="0"/>
        <v>0</v>
      </c>
      <c r="R14" s="327">
        <f t="shared" si="0"/>
        <v>0</v>
      </c>
      <c r="S14" s="327">
        <f t="shared" si="0"/>
        <v>0</v>
      </c>
      <c r="T14" s="327">
        <f t="shared" si="0"/>
        <v>0</v>
      </c>
      <c r="U14" s="327">
        <f t="shared" si="0"/>
        <v>0</v>
      </c>
      <c r="V14" s="327">
        <f t="shared" si="0"/>
        <v>0</v>
      </c>
      <c r="W14" s="327">
        <f t="shared" si="0"/>
        <v>0</v>
      </c>
      <c r="X14" s="327">
        <f t="shared" si="1"/>
        <v>0</v>
      </c>
      <c r="Y14" s="327">
        <f t="shared" si="1"/>
        <v>0</v>
      </c>
      <c r="Z14" s="327">
        <f t="shared" si="1"/>
        <v>0</v>
      </c>
      <c r="AA14" s="327">
        <f t="shared" si="1"/>
        <v>0</v>
      </c>
      <c r="AB14" s="327">
        <f t="shared" si="1"/>
        <v>0</v>
      </c>
      <c r="AC14" s="327">
        <f t="shared" si="1"/>
        <v>0</v>
      </c>
      <c r="AD14" s="327">
        <f t="shared" si="1"/>
        <v>7500</v>
      </c>
      <c r="AE14" s="327">
        <f t="shared" si="1"/>
        <v>7500</v>
      </c>
      <c r="AF14" s="327">
        <f t="shared" si="1"/>
        <v>7500</v>
      </c>
      <c r="AG14" s="327">
        <f t="shared" si="1"/>
        <v>7500</v>
      </c>
      <c r="AH14" s="327">
        <f t="shared" si="1"/>
        <v>7500</v>
      </c>
      <c r="AI14" s="327">
        <f t="shared" si="1"/>
        <v>7500</v>
      </c>
      <c r="AJ14" s="327">
        <f t="shared" si="1"/>
        <v>7500</v>
      </c>
      <c r="AK14" s="327">
        <f t="shared" si="1"/>
        <v>7500</v>
      </c>
      <c r="AL14" s="327">
        <f t="shared" si="1"/>
        <v>7500</v>
      </c>
      <c r="AM14" s="327">
        <f t="shared" si="1"/>
        <v>7500</v>
      </c>
      <c r="AN14" s="327">
        <f t="shared" si="2"/>
        <v>7500</v>
      </c>
      <c r="AO14" s="327">
        <f t="shared" si="2"/>
        <v>7500</v>
      </c>
      <c r="AP14" s="327">
        <f t="shared" si="2"/>
        <v>7725</v>
      </c>
      <c r="AQ14" s="327">
        <f t="shared" si="2"/>
        <v>7725</v>
      </c>
      <c r="AS14" s="327">
        <f t="shared" si="3"/>
        <v>0</v>
      </c>
      <c r="AT14" s="327">
        <f t="shared" si="4"/>
        <v>0</v>
      </c>
      <c r="AU14" s="327">
        <f t="shared" si="5"/>
        <v>0</v>
      </c>
      <c r="AV14" s="327">
        <f t="shared" si="6"/>
        <v>0</v>
      </c>
      <c r="AW14" s="327">
        <f t="shared" si="7"/>
        <v>0</v>
      </c>
      <c r="AX14" s="327">
        <f t="shared" si="8"/>
        <v>0</v>
      </c>
      <c r="AY14" s="327">
        <f t="shared" si="9"/>
        <v>0</v>
      </c>
      <c r="AZ14" s="327">
        <f t="shared" si="10"/>
        <v>15000</v>
      </c>
      <c r="BA14" s="327">
        <f t="shared" si="11"/>
        <v>22500</v>
      </c>
      <c r="BB14" s="327">
        <f t="shared" si="12"/>
        <v>22500</v>
      </c>
      <c r="BC14" s="327">
        <f t="shared" si="13"/>
        <v>22500</v>
      </c>
      <c r="BD14" s="327">
        <f t="shared" si="14"/>
        <v>22950</v>
      </c>
      <c r="BF14" s="372">
        <f t="shared" si="15"/>
        <v>0</v>
      </c>
      <c r="BG14" s="372">
        <f t="shared" si="16"/>
        <v>15000</v>
      </c>
      <c r="BH14" s="372">
        <f t="shared" si="17"/>
        <v>90450</v>
      </c>
    </row>
    <row r="15" spans="1:60">
      <c r="C15" s="326"/>
      <c r="D15" s="376" t="s">
        <v>169</v>
      </c>
      <c r="E15" s="369">
        <v>65000</v>
      </c>
      <c r="F15" s="370">
        <v>44682</v>
      </c>
      <c r="G15" s="373"/>
      <c r="H15" s="327">
        <f t="shared" si="0"/>
        <v>0</v>
      </c>
      <c r="I15" s="327">
        <f t="shared" si="0"/>
        <v>0</v>
      </c>
      <c r="J15" s="327">
        <f t="shared" si="0"/>
        <v>0</v>
      </c>
      <c r="K15" s="327">
        <f t="shared" si="0"/>
        <v>0</v>
      </c>
      <c r="L15" s="327">
        <f t="shared" si="0"/>
        <v>0</v>
      </c>
      <c r="M15" s="327">
        <f t="shared" si="0"/>
        <v>0</v>
      </c>
      <c r="N15" s="327">
        <f t="shared" si="0"/>
        <v>0</v>
      </c>
      <c r="O15" s="327">
        <f t="shared" si="0"/>
        <v>0</v>
      </c>
      <c r="P15" s="327">
        <f t="shared" si="0"/>
        <v>0</v>
      </c>
      <c r="Q15" s="327">
        <f t="shared" si="0"/>
        <v>0</v>
      </c>
      <c r="R15" s="327">
        <f t="shared" si="0"/>
        <v>0</v>
      </c>
      <c r="S15" s="327">
        <f t="shared" si="0"/>
        <v>0</v>
      </c>
      <c r="T15" s="327">
        <f t="shared" si="0"/>
        <v>0</v>
      </c>
      <c r="U15" s="327">
        <f t="shared" si="0"/>
        <v>0</v>
      </c>
      <c r="V15" s="327">
        <f t="shared" si="0"/>
        <v>0</v>
      </c>
      <c r="W15" s="327">
        <f t="shared" si="0"/>
        <v>0</v>
      </c>
      <c r="X15" s="327">
        <f t="shared" si="1"/>
        <v>0</v>
      </c>
      <c r="Y15" s="327">
        <f t="shared" si="1"/>
        <v>0</v>
      </c>
      <c r="Z15" s="327">
        <f t="shared" si="1"/>
        <v>0</v>
      </c>
      <c r="AA15" s="327">
        <f t="shared" si="1"/>
        <v>0</v>
      </c>
      <c r="AB15" s="327">
        <f t="shared" si="1"/>
        <v>0</v>
      </c>
      <c r="AC15" s="327">
        <f t="shared" si="1"/>
        <v>0</v>
      </c>
      <c r="AD15" s="327">
        <f t="shared" si="1"/>
        <v>0</v>
      </c>
      <c r="AE15" s="327">
        <f t="shared" si="1"/>
        <v>0</v>
      </c>
      <c r="AF15" s="327">
        <f t="shared" si="1"/>
        <v>0</v>
      </c>
      <c r="AG15" s="327">
        <f t="shared" si="1"/>
        <v>0</v>
      </c>
      <c r="AH15" s="327">
        <f t="shared" si="1"/>
        <v>0</v>
      </c>
      <c r="AI15" s="327">
        <f t="shared" si="1"/>
        <v>0</v>
      </c>
      <c r="AJ15" s="327">
        <f t="shared" si="1"/>
        <v>5416.666666666667</v>
      </c>
      <c r="AK15" s="327">
        <f t="shared" si="1"/>
        <v>5416.666666666667</v>
      </c>
      <c r="AL15" s="327">
        <f t="shared" si="1"/>
        <v>5416.666666666667</v>
      </c>
      <c r="AM15" s="327">
        <f t="shared" si="1"/>
        <v>5416.666666666667</v>
      </c>
      <c r="AN15" s="327">
        <f t="shared" si="2"/>
        <v>5416.666666666667</v>
      </c>
      <c r="AO15" s="327">
        <f t="shared" si="2"/>
        <v>5416.666666666667</v>
      </c>
      <c r="AP15" s="327">
        <f t="shared" si="2"/>
        <v>5416.666666666667</v>
      </c>
      <c r="AQ15" s="327">
        <f t="shared" si="2"/>
        <v>5416.666666666667</v>
      </c>
      <c r="AS15" s="327">
        <f t="shared" si="3"/>
        <v>0</v>
      </c>
      <c r="AT15" s="327">
        <f t="shared" si="4"/>
        <v>0</v>
      </c>
      <c r="AU15" s="327">
        <f t="shared" si="5"/>
        <v>0</v>
      </c>
      <c r="AV15" s="327">
        <f t="shared" si="6"/>
        <v>0</v>
      </c>
      <c r="AW15" s="327">
        <f t="shared" si="7"/>
        <v>0</v>
      </c>
      <c r="AX15" s="327">
        <f t="shared" si="8"/>
        <v>0</v>
      </c>
      <c r="AY15" s="327">
        <f t="shared" si="9"/>
        <v>0</v>
      </c>
      <c r="AZ15" s="327">
        <f t="shared" si="10"/>
        <v>0</v>
      </c>
      <c r="BA15" s="327">
        <f t="shared" si="11"/>
        <v>0</v>
      </c>
      <c r="BB15" s="327">
        <f t="shared" si="12"/>
        <v>10833.333333333334</v>
      </c>
      <c r="BC15" s="327">
        <f t="shared" si="13"/>
        <v>16250</v>
      </c>
      <c r="BD15" s="327">
        <f t="shared" si="14"/>
        <v>16250</v>
      </c>
      <c r="BF15" s="372">
        <f t="shared" si="15"/>
        <v>0</v>
      </c>
      <c r="BG15" s="372">
        <f t="shared" si="16"/>
        <v>0</v>
      </c>
      <c r="BH15" s="372">
        <f t="shared" si="17"/>
        <v>43333.333333333336</v>
      </c>
    </row>
    <row r="16" spans="1:60">
      <c r="C16" s="326"/>
      <c r="D16" s="376" t="s">
        <v>170</v>
      </c>
      <c r="E16" s="369"/>
      <c r="F16" s="370"/>
      <c r="G16" s="373"/>
      <c r="H16" s="327">
        <f t="shared" si="0"/>
        <v>0</v>
      </c>
      <c r="I16" s="327">
        <f t="shared" si="0"/>
        <v>0</v>
      </c>
      <c r="J16" s="327">
        <f t="shared" si="0"/>
        <v>0</v>
      </c>
      <c r="K16" s="327">
        <f t="shared" si="0"/>
        <v>0</v>
      </c>
      <c r="L16" s="327">
        <f t="shared" si="0"/>
        <v>0</v>
      </c>
      <c r="M16" s="327">
        <f t="shared" si="0"/>
        <v>0</v>
      </c>
      <c r="N16" s="327">
        <f t="shared" si="0"/>
        <v>0</v>
      </c>
      <c r="O16" s="327">
        <f t="shared" si="0"/>
        <v>0</v>
      </c>
      <c r="P16" s="327">
        <f t="shared" si="0"/>
        <v>0</v>
      </c>
      <c r="Q16" s="327">
        <f t="shared" si="0"/>
        <v>0</v>
      </c>
      <c r="R16" s="327">
        <f t="shared" si="0"/>
        <v>0</v>
      </c>
      <c r="S16" s="327">
        <f t="shared" si="0"/>
        <v>0</v>
      </c>
      <c r="T16" s="327">
        <f t="shared" si="0"/>
        <v>0</v>
      </c>
      <c r="U16" s="327">
        <f t="shared" si="0"/>
        <v>0</v>
      </c>
      <c r="V16" s="327">
        <f t="shared" si="0"/>
        <v>0</v>
      </c>
      <c r="W16" s="327">
        <f t="shared" si="0"/>
        <v>0</v>
      </c>
      <c r="X16" s="327">
        <f t="shared" si="1"/>
        <v>0</v>
      </c>
      <c r="Y16" s="327">
        <f t="shared" si="1"/>
        <v>0</v>
      </c>
      <c r="Z16" s="327">
        <f t="shared" si="1"/>
        <v>0</v>
      </c>
      <c r="AA16" s="327">
        <f t="shared" si="1"/>
        <v>0</v>
      </c>
      <c r="AB16" s="327">
        <f t="shared" si="1"/>
        <v>0</v>
      </c>
      <c r="AC16" s="327">
        <f t="shared" si="1"/>
        <v>0</v>
      </c>
      <c r="AD16" s="327">
        <f t="shared" si="1"/>
        <v>0</v>
      </c>
      <c r="AE16" s="327">
        <f t="shared" si="1"/>
        <v>0</v>
      </c>
      <c r="AF16" s="327">
        <f t="shared" si="1"/>
        <v>0</v>
      </c>
      <c r="AG16" s="327">
        <f t="shared" si="1"/>
        <v>0</v>
      </c>
      <c r="AH16" s="327">
        <f t="shared" si="1"/>
        <v>0</v>
      </c>
      <c r="AI16" s="327">
        <f t="shared" si="1"/>
        <v>0</v>
      </c>
      <c r="AJ16" s="327">
        <f t="shared" si="1"/>
        <v>0</v>
      </c>
      <c r="AK16" s="327">
        <f t="shared" si="1"/>
        <v>0</v>
      </c>
      <c r="AL16" s="327">
        <f t="shared" si="1"/>
        <v>0</v>
      </c>
      <c r="AM16" s="327">
        <f t="shared" si="1"/>
        <v>0</v>
      </c>
      <c r="AN16" s="327">
        <f t="shared" si="2"/>
        <v>0</v>
      </c>
      <c r="AO16" s="327">
        <f t="shared" si="2"/>
        <v>0</v>
      </c>
      <c r="AP16" s="327">
        <f t="shared" si="2"/>
        <v>0</v>
      </c>
      <c r="AQ16" s="327">
        <f t="shared" si="2"/>
        <v>0</v>
      </c>
      <c r="AS16" s="327">
        <f t="shared" si="3"/>
        <v>0</v>
      </c>
      <c r="AT16" s="327">
        <f t="shared" si="4"/>
        <v>0</v>
      </c>
      <c r="AU16" s="327">
        <f t="shared" si="5"/>
        <v>0</v>
      </c>
      <c r="AV16" s="327">
        <f t="shared" si="6"/>
        <v>0</v>
      </c>
      <c r="AW16" s="327">
        <f t="shared" si="7"/>
        <v>0</v>
      </c>
      <c r="AX16" s="327">
        <f t="shared" si="8"/>
        <v>0</v>
      </c>
      <c r="AY16" s="327">
        <f t="shared" si="9"/>
        <v>0</v>
      </c>
      <c r="AZ16" s="327">
        <f t="shared" si="10"/>
        <v>0</v>
      </c>
      <c r="BA16" s="327">
        <f>SUM(AF16:AH16)</f>
        <v>0</v>
      </c>
      <c r="BB16" s="327">
        <f t="shared" si="12"/>
        <v>0</v>
      </c>
      <c r="BC16" s="327">
        <f t="shared" si="13"/>
        <v>0</v>
      </c>
      <c r="BD16" s="327">
        <f t="shared" si="14"/>
        <v>0</v>
      </c>
      <c r="BF16" s="372">
        <f>SUM(AS16:AV16)</f>
        <v>0</v>
      </c>
      <c r="BG16" s="372">
        <f t="shared" si="16"/>
        <v>0</v>
      </c>
      <c r="BH16" s="372">
        <f t="shared" si="17"/>
        <v>0</v>
      </c>
    </row>
    <row r="17" spans="2:60">
      <c r="C17" s="374"/>
      <c r="D17" s="376" t="s">
        <v>170</v>
      </c>
      <c r="E17" s="369"/>
      <c r="F17" s="370"/>
      <c r="G17" s="373"/>
      <c r="H17" s="327">
        <f t="shared" si="0"/>
        <v>0</v>
      </c>
      <c r="I17" s="327">
        <f t="shared" si="0"/>
        <v>0</v>
      </c>
      <c r="J17" s="327">
        <f t="shared" si="0"/>
        <v>0</v>
      </c>
      <c r="K17" s="327">
        <f t="shared" si="0"/>
        <v>0</v>
      </c>
      <c r="L17" s="327">
        <f t="shared" si="0"/>
        <v>0</v>
      </c>
      <c r="M17" s="327">
        <f t="shared" si="0"/>
        <v>0</v>
      </c>
      <c r="N17" s="327">
        <f t="shared" si="0"/>
        <v>0</v>
      </c>
      <c r="O17" s="327">
        <f t="shared" si="0"/>
        <v>0</v>
      </c>
      <c r="P17" s="327">
        <f t="shared" si="0"/>
        <v>0</v>
      </c>
      <c r="Q17" s="327">
        <f t="shared" si="0"/>
        <v>0</v>
      </c>
      <c r="R17" s="327">
        <f t="shared" si="0"/>
        <v>0</v>
      </c>
      <c r="S17" s="327">
        <f t="shared" si="0"/>
        <v>0</v>
      </c>
      <c r="T17" s="327">
        <f t="shared" si="0"/>
        <v>0</v>
      </c>
      <c r="U17" s="327">
        <f t="shared" si="0"/>
        <v>0</v>
      </c>
      <c r="V17" s="327">
        <f t="shared" si="0"/>
        <v>0</v>
      </c>
      <c r="W17" s="327">
        <f t="shared" si="0"/>
        <v>0</v>
      </c>
      <c r="X17" s="327">
        <f t="shared" si="1"/>
        <v>0</v>
      </c>
      <c r="Y17" s="327">
        <f t="shared" si="1"/>
        <v>0</v>
      </c>
      <c r="Z17" s="327">
        <f t="shared" si="1"/>
        <v>0</v>
      </c>
      <c r="AA17" s="327">
        <f t="shared" si="1"/>
        <v>0</v>
      </c>
      <c r="AB17" s="327">
        <f t="shared" si="1"/>
        <v>0</v>
      </c>
      <c r="AC17" s="327">
        <f t="shared" si="1"/>
        <v>0</v>
      </c>
      <c r="AD17" s="327">
        <f t="shared" si="1"/>
        <v>0</v>
      </c>
      <c r="AE17" s="327">
        <f t="shared" si="1"/>
        <v>0</v>
      </c>
      <c r="AF17" s="327">
        <f t="shared" si="1"/>
        <v>0</v>
      </c>
      <c r="AG17" s="327">
        <f t="shared" si="1"/>
        <v>0</v>
      </c>
      <c r="AH17" s="327">
        <f t="shared" si="1"/>
        <v>0</v>
      </c>
      <c r="AI17" s="327">
        <f t="shared" si="1"/>
        <v>0</v>
      </c>
      <c r="AJ17" s="327">
        <f t="shared" si="1"/>
        <v>0</v>
      </c>
      <c r="AK17" s="327">
        <f t="shared" si="1"/>
        <v>0</v>
      </c>
      <c r="AL17" s="327">
        <f t="shared" si="1"/>
        <v>0</v>
      </c>
      <c r="AM17" s="327">
        <f t="shared" si="1"/>
        <v>0</v>
      </c>
      <c r="AN17" s="327">
        <f t="shared" si="2"/>
        <v>0</v>
      </c>
      <c r="AO17" s="327">
        <f t="shared" si="2"/>
        <v>0</v>
      </c>
      <c r="AP17" s="327">
        <f t="shared" si="2"/>
        <v>0</v>
      </c>
      <c r="AQ17" s="327">
        <f t="shared" si="2"/>
        <v>0</v>
      </c>
      <c r="AS17" s="327">
        <f t="shared" si="3"/>
        <v>0</v>
      </c>
      <c r="AT17" s="327">
        <f t="shared" si="4"/>
        <v>0</v>
      </c>
      <c r="AU17" s="327">
        <f t="shared" si="5"/>
        <v>0</v>
      </c>
      <c r="AV17" s="327">
        <f t="shared" si="6"/>
        <v>0</v>
      </c>
      <c r="AW17" s="327">
        <f t="shared" si="7"/>
        <v>0</v>
      </c>
      <c r="AX17" s="327">
        <f t="shared" si="8"/>
        <v>0</v>
      </c>
      <c r="AY17" s="327">
        <f t="shared" si="9"/>
        <v>0</v>
      </c>
      <c r="AZ17" s="327">
        <f t="shared" si="10"/>
        <v>0</v>
      </c>
      <c r="BA17" s="327">
        <f t="shared" si="11"/>
        <v>0</v>
      </c>
      <c r="BB17" s="327">
        <f t="shared" si="12"/>
        <v>0</v>
      </c>
      <c r="BC17" s="327">
        <f t="shared" si="13"/>
        <v>0</v>
      </c>
      <c r="BD17" s="327">
        <f t="shared" si="14"/>
        <v>0</v>
      </c>
      <c r="BF17" s="372">
        <f t="shared" si="15"/>
        <v>0</v>
      </c>
      <c r="BG17" s="372">
        <f t="shared" si="16"/>
        <v>0</v>
      </c>
      <c r="BH17" s="372">
        <f t="shared" si="17"/>
        <v>0</v>
      </c>
    </row>
    <row r="18" spans="2:60">
      <c r="C18" s="375"/>
      <c r="D18" s="376" t="s">
        <v>170</v>
      </c>
      <c r="E18" s="369"/>
      <c r="F18" s="370"/>
      <c r="G18" s="373"/>
      <c r="H18" s="327">
        <f t="shared" si="0"/>
        <v>0</v>
      </c>
      <c r="I18" s="327">
        <f t="shared" si="0"/>
        <v>0</v>
      </c>
      <c r="J18" s="327">
        <f t="shared" si="0"/>
        <v>0</v>
      </c>
      <c r="K18" s="327">
        <f t="shared" si="0"/>
        <v>0</v>
      </c>
      <c r="L18" s="327">
        <f t="shared" si="0"/>
        <v>0</v>
      </c>
      <c r="M18" s="327">
        <f t="shared" si="0"/>
        <v>0</v>
      </c>
      <c r="N18" s="327">
        <f t="shared" si="0"/>
        <v>0</v>
      </c>
      <c r="O18" s="327">
        <f t="shared" si="0"/>
        <v>0</v>
      </c>
      <c r="P18" s="327">
        <f t="shared" si="0"/>
        <v>0</v>
      </c>
      <c r="Q18" s="327">
        <f t="shared" si="0"/>
        <v>0</v>
      </c>
      <c r="R18" s="327">
        <f t="shared" si="0"/>
        <v>0</v>
      </c>
      <c r="S18" s="327">
        <f t="shared" si="0"/>
        <v>0</v>
      </c>
      <c r="T18" s="327">
        <f t="shared" si="0"/>
        <v>0</v>
      </c>
      <c r="U18" s="327">
        <f t="shared" si="0"/>
        <v>0</v>
      </c>
      <c r="V18" s="327">
        <f t="shared" si="0"/>
        <v>0</v>
      </c>
      <c r="W18" s="327">
        <f t="shared" si="0"/>
        <v>0</v>
      </c>
      <c r="X18" s="327">
        <f t="shared" si="1"/>
        <v>0</v>
      </c>
      <c r="Y18" s="327">
        <f t="shared" si="1"/>
        <v>0</v>
      </c>
      <c r="Z18" s="327">
        <f t="shared" si="1"/>
        <v>0</v>
      </c>
      <c r="AA18" s="327">
        <f t="shared" si="1"/>
        <v>0</v>
      </c>
      <c r="AB18" s="327">
        <f t="shared" si="1"/>
        <v>0</v>
      </c>
      <c r="AC18" s="327">
        <f t="shared" si="1"/>
        <v>0</v>
      </c>
      <c r="AD18" s="327">
        <f t="shared" si="1"/>
        <v>0</v>
      </c>
      <c r="AE18" s="327">
        <f t="shared" si="1"/>
        <v>0</v>
      </c>
      <c r="AF18" s="327">
        <f t="shared" si="1"/>
        <v>0</v>
      </c>
      <c r="AG18" s="327">
        <f t="shared" si="1"/>
        <v>0</v>
      </c>
      <c r="AH18" s="327">
        <f t="shared" si="1"/>
        <v>0</v>
      </c>
      <c r="AI18" s="327">
        <f t="shared" si="1"/>
        <v>0</v>
      </c>
      <c r="AJ18" s="327">
        <f t="shared" si="1"/>
        <v>0</v>
      </c>
      <c r="AK18" s="327">
        <f t="shared" si="1"/>
        <v>0</v>
      </c>
      <c r="AL18" s="327">
        <f t="shared" si="1"/>
        <v>0</v>
      </c>
      <c r="AM18" s="327">
        <f t="shared" si="1"/>
        <v>0</v>
      </c>
      <c r="AN18" s="327">
        <f t="shared" si="2"/>
        <v>0</v>
      </c>
      <c r="AO18" s="327">
        <f t="shared" si="2"/>
        <v>0</v>
      </c>
      <c r="AP18" s="327">
        <f t="shared" si="2"/>
        <v>0</v>
      </c>
      <c r="AQ18" s="327">
        <f t="shared" si="2"/>
        <v>0</v>
      </c>
      <c r="AS18" s="327">
        <f t="shared" si="3"/>
        <v>0</v>
      </c>
      <c r="AT18" s="327">
        <f t="shared" si="4"/>
        <v>0</v>
      </c>
      <c r="AU18" s="327">
        <f t="shared" si="5"/>
        <v>0</v>
      </c>
      <c r="AV18" s="327">
        <f t="shared" si="6"/>
        <v>0</v>
      </c>
      <c r="AW18" s="327">
        <f t="shared" si="7"/>
        <v>0</v>
      </c>
      <c r="AX18" s="327">
        <f t="shared" si="8"/>
        <v>0</v>
      </c>
      <c r="AY18" s="327">
        <f t="shared" si="9"/>
        <v>0</v>
      </c>
      <c r="AZ18" s="327">
        <f t="shared" si="10"/>
        <v>0</v>
      </c>
      <c r="BA18" s="327">
        <f t="shared" si="11"/>
        <v>0</v>
      </c>
      <c r="BB18" s="327">
        <f t="shared" si="12"/>
        <v>0</v>
      </c>
      <c r="BC18" s="327">
        <f t="shared" si="13"/>
        <v>0</v>
      </c>
      <c r="BD18" s="327">
        <f t="shared" si="14"/>
        <v>0</v>
      </c>
      <c r="BF18" s="372">
        <f t="shared" si="15"/>
        <v>0</v>
      </c>
      <c r="BG18" s="372">
        <f t="shared" si="16"/>
        <v>0</v>
      </c>
      <c r="BH18" s="372">
        <f t="shared" si="17"/>
        <v>0</v>
      </c>
    </row>
    <row r="19" spans="2:60">
      <c r="C19" s="375"/>
      <c r="D19" s="376" t="s">
        <v>170</v>
      </c>
      <c r="E19" s="369"/>
      <c r="F19" s="370"/>
      <c r="G19" s="373"/>
      <c r="H19" s="327">
        <f t="shared" si="0"/>
        <v>0</v>
      </c>
      <c r="I19" s="327">
        <f t="shared" si="0"/>
        <v>0</v>
      </c>
      <c r="J19" s="327">
        <f t="shared" si="0"/>
        <v>0</v>
      </c>
      <c r="K19" s="327">
        <f t="shared" si="0"/>
        <v>0</v>
      </c>
      <c r="L19" s="327">
        <f t="shared" si="0"/>
        <v>0</v>
      </c>
      <c r="M19" s="327">
        <f t="shared" si="0"/>
        <v>0</v>
      </c>
      <c r="N19" s="327">
        <f t="shared" si="0"/>
        <v>0</v>
      </c>
      <c r="O19" s="327">
        <f t="shared" si="0"/>
        <v>0</v>
      </c>
      <c r="P19" s="327">
        <f t="shared" si="0"/>
        <v>0</v>
      </c>
      <c r="Q19" s="327">
        <f t="shared" si="0"/>
        <v>0</v>
      </c>
      <c r="R19" s="327">
        <f t="shared" si="0"/>
        <v>0</v>
      </c>
      <c r="S19" s="327">
        <f t="shared" si="0"/>
        <v>0</v>
      </c>
      <c r="T19" s="327">
        <f t="shared" si="0"/>
        <v>0</v>
      </c>
      <c r="U19" s="327">
        <f t="shared" si="0"/>
        <v>0</v>
      </c>
      <c r="V19" s="327">
        <f t="shared" si="0"/>
        <v>0</v>
      </c>
      <c r="W19" s="327">
        <f t="shared" si="0"/>
        <v>0</v>
      </c>
      <c r="X19" s="327">
        <f t="shared" si="1"/>
        <v>0</v>
      </c>
      <c r="Y19" s="327">
        <f t="shared" si="1"/>
        <v>0</v>
      </c>
      <c r="Z19" s="327">
        <f t="shared" si="1"/>
        <v>0</v>
      </c>
      <c r="AA19" s="327">
        <f t="shared" si="1"/>
        <v>0</v>
      </c>
      <c r="AB19" s="327">
        <f t="shared" si="1"/>
        <v>0</v>
      </c>
      <c r="AC19" s="327">
        <f t="shared" si="1"/>
        <v>0</v>
      </c>
      <c r="AD19" s="327">
        <f t="shared" si="1"/>
        <v>0</v>
      </c>
      <c r="AE19" s="327">
        <f t="shared" si="1"/>
        <v>0</v>
      </c>
      <c r="AF19" s="327">
        <f t="shared" si="1"/>
        <v>0</v>
      </c>
      <c r="AG19" s="327">
        <f t="shared" si="1"/>
        <v>0</v>
      </c>
      <c r="AH19" s="327">
        <f t="shared" si="1"/>
        <v>0</v>
      </c>
      <c r="AI19" s="327">
        <f t="shared" si="1"/>
        <v>0</v>
      </c>
      <c r="AJ19" s="327">
        <f t="shared" si="1"/>
        <v>0</v>
      </c>
      <c r="AK19" s="327">
        <f t="shared" si="1"/>
        <v>0</v>
      </c>
      <c r="AL19" s="327">
        <f t="shared" si="1"/>
        <v>0</v>
      </c>
      <c r="AM19" s="327">
        <f t="shared" si="1"/>
        <v>0</v>
      </c>
      <c r="AN19" s="327">
        <f t="shared" si="2"/>
        <v>0</v>
      </c>
      <c r="AO19" s="327">
        <f t="shared" si="2"/>
        <v>0</v>
      </c>
      <c r="AP19" s="327">
        <f t="shared" si="2"/>
        <v>0</v>
      </c>
      <c r="AQ19" s="327">
        <f t="shared" si="2"/>
        <v>0</v>
      </c>
      <c r="AS19" s="327">
        <f t="shared" si="3"/>
        <v>0</v>
      </c>
      <c r="AT19" s="327">
        <f t="shared" si="4"/>
        <v>0</v>
      </c>
      <c r="AU19" s="327">
        <f t="shared" si="5"/>
        <v>0</v>
      </c>
      <c r="AV19" s="327">
        <f t="shared" si="6"/>
        <v>0</v>
      </c>
      <c r="AW19" s="327">
        <f t="shared" si="7"/>
        <v>0</v>
      </c>
      <c r="AX19" s="327">
        <f t="shared" si="8"/>
        <v>0</v>
      </c>
      <c r="AY19" s="327">
        <f t="shared" si="9"/>
        <v>0</v>
      </c>
      <c r="AZ19" s="327">
        <f t="shared" si="10"/>
        <v>0</v>
      </c>
      <c r="BA19" s="327">
        <f t="shared" si="11"/>
        <v>0</v>
      </c>
      <c r="BB19" s="327">
        <f t="shared" si="12"/>
        <v>0</v>
      </c>
      <c r="BC19" s="327">
        <f t="shared" si="13"/>
        <v>0</v>
      </c>
      <c r="BD19" s="327">
        <f t="shared" si="14"/>
        <v>0</v>
      </c>
      <c r="BF19" s="372">
        <f t="shared" si="15"/>
        <v>0</v>
      </c>
      <c r="BG19" s="372">
        <f t="shared" si="16"/>
        <v>0</v>
      </c>
      <c r="BH19" s="372">
        <f t="shared" si="17"/>
        <v>0</v>
      </c>
    </row>
    <row r="20" spans="2:60">
      <c r="C20" s="375"/>
      <c r="D20" s="376" t="s">
        <v>170</v>
      </c>
      <c r="E20" s="369"/>
      <c r="F20" s="370"/>
      <c r="G20" s="373"/>
      <c r="H20" s="327">
        <f t="shared" si="0"/>
        <v>0</v>
      </c>
      <c r="I20" s="327">
        <f t="shared" si="0"/>
        <v>0</v>
      </c>
      <c r="J20" s="327">
        <f t="shared" si="0"/>
        <v>0</v>
      </c>
      <c r="K20" s="327">
        <f t="shared" si="0"/>
        <v>0</v>
      </c>
      <c r="L20" s="327">
        <f t="shared" si="0"/>
        <v>0</v>
      </c>
      <c r="M20" s="327">
        <f t="shared" si="0"/>
        <v>0</v>
      </c>
      <c r="N20" s="327">
        <f t="shared" si="0"/>
        <v>0</v>
      </c>
      <c r="O20" s="327">
        <f t="shared" si="0"/>
        <v>0</v>
      </c>
      <c r="P20" s="327">
        <f t="shared" si="0"/>
        <v>0</v>
      </c>
      <c r="Q20" s="327">
        <f t="shared" si="0"/>
        <v>0</v>
      </c>
      <c r="R20" s="327">
        <f t="shared" si="0"/>
        <v>0</v>
      </c>
      <c r="S20" s="327">
        <f t="shared" si="0"/>
        <v>0</v>
      </c>
      <c r="T20" s="327">
        <f t="shared" si="0"/>
        <v>0</v>
      </c>
      <c r="U20" s="327">
        <f t="shared" si="0"/>
        <v>0</v>
      </c>
      <c r="V20" s="327">
        <f t="shared" si="0"/>
        <v>0</v>
      </c>
      <c r="W20" s="327">
        <f t="shared" si="0"/>
        <v>0</v>
      </c>
      <c r="X20" s="327">
        <f t="shared" si="1"/>
        <v>0</v>
      </c>
      <c r="Y20" s="327">
        <f t="shared" si="1"/>
        <v>0</v>
      </c>
      <c r="Z20" s="327">
        <f t="shared" si="1"/>
        <v>0</v>
      </c>
      <c r="AA20" s="327">
        <f t="shared" si="1"/>
        <v>0</v>
      </c>
      <c r="AB20" s="327">
        <f t="shared" si="1"/>
        <v>0</v>
      </c>
      <c r="AC20" s="327">
        <f t="shared" si="1"/>
        <v>0</v>
      </c>
      <c r="AD20" s="327">
        <f t="shared" si="1"/>
        <v>0</v>
      </c>
      <c r="AE20" s="327">
        <f t="shared" si="1"/>
        <v>0</v>
      </c>
      <c r="AF20" s="327">
        <f t="shared" si="1"/>
        <v>0</v>
      </c>
      <c r="AG20" s="327">
        <f t="shared" si="1"/>
        <v>0</v>
      </c>
      <c r="AH20" s="327">
        <f t="shared" si="1"/>
        <v>0</v>
      </c>
      <c r="AI20" s="327">
        <f t="shared" si="1"/>
        <v>0</v>
      </c>
      <c r="AJ20" s="327">
        <f t="shared" si="1"/>
        <v>0</v>
      </c>
      <c r="AK20" s="327">
        <f t="shared" si="1"/>
        <v>0</v>
      </c>
      <c r="AL20" s="327">
        <f t="shared" si="1"/>
        <v>0</v>
      </c>
      <c r="AM20" s="327">
        <f t="shared" si="1"/>
        <v>0</v>
      </c>
      <c r="AN20" s="327">
        <f t="shared" si="2"/>
        <v>0</v>
      </c>
      <c r="AO20" s="327">
        <f t="shared" si="2"/>
        <v>0</v>
      </c>
      <c r="AP20" s="327">
        <f t="shared" si="2"/>
        <v>0</v>
      </c>
      <c r="AQ20" s="327">
        <f t="shared" si="2"/>
        <v>0</v>
      </c>
      <c r="AS20" s="327">
        <f t="shared" si="3"/>
        <v>0</v>
      </c>
      <c r="AT20" s="327">
        <f t="shared" si="4"/>
        <v>0</v>
      </c>
      <c r="AU20" s="327">
        <f t="shared" si="5"/>
        <v>0</v>
      </c>
      <c r="AV20" s="327">
        <f t="shared" si="6"/>
        <v>0</v>
      </c>
      <c r="AW20" s="327">
        <f t="shared" si="7"/>
        <v>0</v>
      </c>
      <c r="AX20" s="327">
        <f t="shared" si="8"/>
        <v>0</v>
      </c>
      <c r="AY20" s="327">
        <f t="shared" si="9"/>
        <v>0</v>
      </c>
      <c r="AZ20" s="327">
        <f t="shared" si="10"/>
        <v>0</v>
      </c>
      <c r="BA20" s="327">
        <f t="shared" si="11"/>
        <v>0</v>
      </c>
      <c r="BB20" s="327">
        <f t="shared" si="12"/>
        <v>0</v>
      </c>
      <c r="BC20" s="327">
        <f t="shared" si="13"/>
        <v>0</v>
      </c>
      <c r="BD20" s="327">
        <f t="shared" si="14"/>
        <v>0</v>
      </c>
      <c r="BF20" s="372">
        <f t="shared" si="15"/>
        <v>0</v>
      </c>
      <c r="BG20" s="372">
        <f t="shared" si="16"/>
        <v>0</v>
      </c>
      <c r="BH20" s="372">
        <f t="shared" si="17"/>
        <v>0</v>
      </c>
    </row>
    <row r="21" spans="2:60">
      <c r="C21" s="375"/>
      <c r="D21" s="376" t="s">
        <v>170</v>
      </c>
      <c r="E21" s="369"/>
      <c r="F21" s="370"/>
      <c r="G21" s="373"/>
      <c r="H21" s="327">
        <f t="shared" si="0"/>
        <v>0</v>
      </c>
      <c r="I21" s="327">
        <f t="shared" si="0"/>
        <v>0</v>
      </c>
      <c r="J21" s="327">
        <f t="shared" si="0"/>
        <v>0</v>
      </c>
      <c r="K21" s="327">
        <f t="shared" si="0"/>
        <v>0</v>
      </c>
      <c r="L21" s="327">
        <f t="shared" si="0"/>
        <v>0</v>
      </c>
      <c r="M21" s="327">
        <f t="shared" si="0"/>
        <v>0</v>
      </c>
      <c r="N21" s="327">
        <f t="shared" si="0"/>
        <v>0</v>
      </c>
      <c r="O21" s="327">
        <f t="shared" si="0"/>
        <v>0</v>
      </c>
      <c r="P21" s="327">
        <f t="shared" si="0"/>
        <v>0</v>
      </c>
      <c r="Q21" s="327">
        <f t="shared" si="0"/>
        <v>0</v>
      </c>
      <c r="R21" s="327">
        <f t="shared" si="0"/>
        <v>0</v>
      </c>
      <c r="S21" s="327">
        <f t="shared" si="0"/>
        <v>0</v>
      </c>
      <c r="T21" s="327">
        <f t="shared" si="0"/>
        <v>0</v>
      </c>
      <c r="U21" s="327">
        <f t="shared" si="0"/>
        <v>0</v>
      </c>
      <c r="V21" s="327">
        <f t="shared" si="0"/>
        <v>0</v>
      </c>
      <c r="W21" s="327">
        <f t="shared" si="0"/>
        <v>0</v>
      </c>
      <c r="X21" s="327">
        <f t="shared" si="1"/>
        <v>0</v>
      </c>
      <c r="Y21" s="327">
        <f t="shared" si="1"/>
        <v>0</v>
      </c>
      <c r="Z21" s="327">
        <f t="shared" si="1"/>
        <v>0</v>
      </c>
      <c r="AA21" s="327">
        <f t="shared" si="1"/>
        <v>0</v>
      </c>
      <c r="AB21" s="327">
        <f t="shared" si="1"/>
        <v>0</v>
      </c>
      <c r="AC21" s="327">
        <f t="shared" si="1"/>
        <v>0</v>
      </c>
      <c r="AD21" s="327">
        <f t="shared" si="1"/>
        <v>0</v>
      </c>
      <c r="AE21" s="327">
        <f t="shared" si="1"/>
        <v>0</v>
      </c>
      <c r="AF21" s="327">
        <f t="shared" si="1"/>
        <v>0</v>
      </c>
      <c r="AG21" s="327">
        <f t="shared" si="1"/>
        <v>0</v>
      </c>
      <c r="AH21" s="327">
        <f t="shared" si="1"/>
        <v>0</v>
      </c>
      <c r="AI21" s="327">
        <f t="shared" si="1"/>
        <v>0</v>
      </c>
      <c r="AJ21" s="327">
        <f t="shared" si="1"/>
        <v>0</v>
      </c>
      <c r="AK21" s="327">
        <f t="shared" si="1"/>
        <v>0</v>
      </c>
      <c r="AL21" s="327">
        <f t="shared" si="1"/>
        <v>0</v>
      </c>
      <c r="AM21" s="327">
        <f t="shared" si="1"/>
        <v>0</v>
      </c>
      <c r="AN21" s="327">
        <f t="shared" si="2"/>
        <v>0</v>
      </c>
      <c r="AO21" s="327">
        <f t="shared" si="2"/>
        <v>0</v>
      </c>
      <c r="AP21" s="327">
        <f t="shared" si="2"/>
        <v>0</v>
      </c>
      <c r="AQ21" s="327">
        <f t="shared" si="2"/>
        <v>0</v>
      </c>
      <c r="AS21" s="327">
        <f t="shared" si="3"/>
        <v>0</v>
      </c>
      <c r="AT21" s="327">
        <f t="shared" si="4"/>
        <v>0</v>
      </c>
      <c r="AU21" s="327">
        <f t="shared" si="5"/>
        <v>0</v>
      </c>
      <c r="AV21" s="327">
        <f t="shared" si="6"/>
        <v>0</v>
      </c>
      <c r="AW21" s="327">
        <f t="shared" si="7"/>
        <v>0</v>
      </c>
      <c r="AX21" s="327">
        <f t="shared" si="8"/>
        <v>0</v>
      </c>
      <c r="AY21" s="327">
        <f t="shared" si="9"/>
        <v>0</v>
      </c>
      <c r="AZ21" s="327">
        <f t="shared" si="10"/>
        <v>0</v>
      </c>
      <c r="BA21" s="327">
        <f t="shared" si="11"/>
        <v>0</v>
      </c>
      <c r="BB21" s="327">
        <f t="shared" si="12"/>
        <v>0</v>
      </c>
      <c r="BC21" s="327">
        <f t="shared" si="13"/>
        <v>0</v>
      </c>
      <c r="BD21" s="327">
        <f t="shared" si="14"/>
        <v>0</v>
      </c>
      <c r="BF21" s="372">
        <f t="shared" si="15"/>
        <v>0</v>
      </c>
      <c r="BG21" s="372">
        <f t="shared" si="16"/>
        <v>0</v>
      </c>
      <c r="BH21" s="372">
        <f t="shared" si="17"/>
        <v>0</v>
      </c>
    </row>
    <row r="22" spans="2:60">
      <c r="C22" s="375"/>
      <c r="D22" s="376" t="s">
        <v>170</v>
      </c>
      <c r="E22" s="369"/>
      <c r="F22" s="370"/>
      <c r="G22" s="373"/>
      <c r="H22" s="327">
        <f t="shared" si="0"/>
        <v>0</v>
      </c>
      <c r="I22" s="327">
        <f t="shared" si="0"/>
        <v>0</v>
      </c>
      <c r="J22" s="327">
        <f t="shared" si="0"/>
        <v>0</v>
      </c>
      <c r="K22" s="327">
        <f t="shared" si="0"/>
        <v>0</v>
      </c>
      <c r="L22" s="327">
        <f t="shared" si="0"/>
        <v>0</v>
      </c>
      <c r="M22" s="327">
        <f t="shared" si="0"/>
        <v>0</v>
      </c>
      <c r="N22" s="327">
        <f t="shared" si="0"/>
        <v>0</v>
      </c>
      <c r="O22" s="327">
        <f t="shared" si="0"/>
        <v>0</v>
      </c>
      <c r="P22" s="327">
        <f t="shared" si="0"/>
        <v>0</v>
      </c>
      <c r="Q22" s="327">
        <f t="shared" si="0"/>
        <v>0</v>
      </c>
      <c r="R22" s="327">
        <f t="shared" si="0"/>
        <v>0</v>
      </c>
      <c r="S22" s="327">
        <f t="shared" si="0"/>
        <v>0</v>
      </c>
      <c r="T22" s="327">
        <f t="shared" si="0"/>
        <v>0</v>
      </c>
      <c r="U22" s="327">
        <f t="shared" si="0"/>
        <v>0</v>
      </c>
      <c r="V22" s="327">
        <f t="shared" si="0"/>
        <v>0</v>
      </c>
      <c r="W22" s="327">
        <f t="shared" si="0"/>
        <v>0</v>
      </c>
      <c r="X22" s="327">
        <f t="shared" si="1"/>
        <v>0</v>
      </c>
      <c r="Y22" s="327">
        <f t="shared" si="1"/>
        <v>0</v>
      </c>
      <c r="Z22" s="327">
        <f t="shared" si="1"/>
        <v>0</v>
      </c>
      <c r="AA22" s="327">
        <f t="shared" si="1"/>
        <v>0</v>
      </c>
      <c r="AB22" s="327">
        <f t="shared" si="1"/>
        <v>0</v>
      </c>
      <c r="AC22" s="327">
        <f t="shared" si="1"/>
        <v>0</v>
      </c>
      <c r="AD22" s="327">
        <f t="shared" si="1"/>
        <v>0</v>
      </c>
      <c r="AE22" s="327">
        <f t="shared" si="1"/>
        <v>0</v>
      </c>
      <c r="AF22" s="327">
        <f t="shared" si="1"/>
        <v>0</v>
      </c>
      <c r="AG22" s="327">
        <f t="shared" si="1"/>
        <v>0</v>
      </c>
      <c r="AH22" s="327">
        <f t="shared" si="1"/>
        <v>0</v>
      </c>
      <c r="AI22" s="327">
        <f t="shared" si="1"/>
        <v>0</v>
      </c>
      <c r="AJ22" s="327">
        <f t="shared" si="1"/>
        <v>0</v>
      </c>
      <c r="AK22" s="327">
        <f t="shared" si="1"/>
        <v>0</v>
      </c>
      <c r="AL22" s="327">
        <f t="shared" si="1"/>
        <v>0</v>
      </c>
      <c r="AM22" s="327">
        <f t="shared" si="1"/>
        <v>0</v>
      </c>
      <c r="AN22" s="327">
        <f t="shared" si="2"/>
        <v>0</v>
      </c>
      <c r="AO22" s="327">
        <f t="shared" si="2"/>
        <v>0</v>
      </c>
      <c r="AP22" s="327">
        <f t="shared" si="2"/>
        <v>0</v>
      </c>
      <c r="AQ22" s="327">
        <f t="shared" si="2"/>
        <v>0</v>
      </c>
      <c r="AS22" s="327">
        <f t="shared" si="3"/>
        <v>0</v>
      </c>
      <c r="AT22" s="327">
        <f t="shared" si="4"/>
        <v>0</v>
      </c>
      <c r="AU22" s="327">
        <f t="shared" si="5"/>
        <v>0</v>
      </c>
      <c r="AV22" s="327">
        <f t="shared" si="6"/>
        <v>0</v>
      </c>
      <c r="AW22" s="327">
        <f t="shared" si="7"/>
        <v>0</v>
      </c>
      <c r="AX22" s="327">
        <f t="shared" si="8"/>
        <v>0</v>
      </c>
      <c r="AY22" s="327">
        <f t="shared" si="9"/>
        <v>0</v>
      </c>
      <c r="AZ22" s="327">
        <f t="shared" si="10"/>
        <v>0</v>
      </c>
      <c r="BA22" s="327">
        <f t="shared" si="11"/>
        <v>0</v>
      </c>
      <c r="BB22" s="327">
        <f t="shared" si="12"/>
        <v>0</v>
      </c>
      <c r="BC22" s="327">
        <f t="shared" si="13"/>
        <v>0</v>
      </c>
      <c r="BD22" s="327">
        <f t="shared" si="14"/>
        <v>0</v>
      </c>
      <c r="BF22" s="372">
        <f t="shared" si="15"/>
        <v>0</v>
      </c>
      <c r="BG22" s="372">
        <f t="shared" si="16"/>
        <v>0</v>
      </c>
      <c r="BH22" s="372">
        <f t="shared" si="17"/>
        <v>0</v>
      </c>
    </row>
    <row r="23" spans="2:60">
      <c r="C23" s="375"/>
      <c r="D23" s="376" t="s">
        <v>170</v>
      </c>
      <c r="E23" s="369"/>
      <c r="F23" s="370"/>
      <c r="G23" s="373"/>
      <c r="H23" s="327">
        <f t="shared" si="0"/>
        <v>0</v>
      </c>
      <c r="I23" s="327">
        <f t="shared" si="0"/>
        <v>0</v>
      </c>
      <c r="J23" s="327">
        <f t="shared" si="0"/>
        <v>0</v>
      </c>
      <c r="K23" s="327">
        <f t="shared" si="0"/>
        <v>0</v>
      </c>
      <c r="L23" s="327">
        <f t="shared" si="0"/>
        <v>0</v>
      </c>
      <c r="M23" s="327">
        <f t="shared" si="0"/>
        <v>0</v>
      </c>
      <c r="N23" s="327">
        <f t="shared" si="0"/>
        <v>0</v>
      </c>
      <c r="O23" s="327">
        <f t="shared" si="0"/>
        <v>0</v>
      </c>
      <c r="P23" s="327">
        <f t="shared" si="0"/>
        <v>0</v>
      </c>
      <c r="Q23" s="327">
        <f t="shared" si="0"/>
        <v>0</v>
      </c>
      <c r="R23" s="327">
        <f t="shared" si="0"/>
        <v>0</v>
      </c>
      <c r="S23" s="327">
        <f t="shared" si="0"/>
        <v>0</v>
      </c>
      <c r="T23" s="327">
        <f t="shared" si="0"/>
        <v>0</v>
      </c>
      <c r="U23" s="327">
        <f t="shared" si="0"/>
        <v>0</v>
      </c>
      <c r="V23" s="327">
        <f t="shared" si="0"/>
        <v>0</v>
      </c>
      <c r="W23" s="327">
        <f t="shared" si="0"/>
        <v>0</v>
      </c>
      <c r="X23" s="327">
        <f t="shared" si="1"/>
        <v>0</v>
      </c>
      <c r="Y23" s="327">
        <f t="shared" si="1"/>
        <v>0</v>
      </c>
      <c r="Z23" s="327">
        <f t="shared" si="1"/>
        <v>0</v>
      </c>
      <c r="AA23" s="327">
        <f t="shared" si="1"/>
        <v>0</v>
      </c>
      <c r="AB23" s="327">
        <f t="shared" si="1"/>
        <v>0</v>
      </c>
      <c r="AC23" s="327">
        <f t="shared" si="1"/>
        <v>0</v>
      </c>
      <c r="AD23" s="327">
        <f t="shared" si="1"/>
        <v>0</v>
      </c>
      <c r="AE23" s="327">
        <f t="shared" si="1"/>
        <v>0</v>
      </c>
      <c r="AF23" s="327">
        <f t="shared" si="1"/>
        <v>0</v>
      </c>
      <c r="AG23" s="327">
        <f t="shared" si="1"/>
        <v>0</v>
      </c>
      <c r="AH23" s="327">
        <f t="shared" si="1"/>
        <v>0</v>
      </c>
      <c r="AI23" s="327">
        <f t="shared" si="1"/>
        <v>0</v>
      </c>
      <c r="AJ23" s="327">
        <f t="shared" si="1"/>
        <v>0</v>
      </c>
      <c r="AK23" s="327">
        <f t="shared" si="1"/>
        <v>0</v>
      </c>
      <c r="AL23" s="327">
        <f t="shared" si="1"/>
        <v>0</v>
      </c>
      <c r="AM23" s="327">
        <f t="shared" si="1"/>
        <v>0</v>
      </c>
      <c r="AN23" s="327">
        <f t="shared" si="2"/>
        <v>0</v>
      </c>
      <c r="AO23" s="327">
        <f t="shared" si="2"/>
        <v>0</v>
      </c>
      <c r="AP23" s="327">
        <f t="shared" si="2"/>
        <v>0</v>
      </c>
      <c r="AQ23" s="327">
        <f t="shared" si="2"/>
        <v>0</v>
      </c>
      <c r="AS23" s="327">
        <f t="shared" si="3"/>
        <v>0</v>
      </c>
      <c r="AT23" s="327">
        <f t="shared" si="4"/>
        <v>0</v>
      </c>
      <c r="AU23" s="327">
        <f t="shared" si="5"/>
        <v>0</v>
      </c>
      <c r="AV23" s="327">
        <f t="shared" si="6"/>
        <v>0</v>
      </c>
      <c r="AW23" s="327">
        <f t="shared" si="7"/>
        <v>0</v>
      </c>
      <c r="AX23" s="327">
        <f t="shared" si="8"/>
        <v>0</v>
      </c>
      <c r="AY23" s="327">
        <f t="shared" si="9"/>
        <v>0</v>
      </c>
      <c r="AZ23" s="327">
        <f t="shared" si="10"/>
        <v>0</v>
      </c>
      <c r="BA23" s="327">
        <f t="shared" si="11"/>
        <v>0</v>
      </c>
      <c r="BB23" s="327">
        <f t="shared" si="12"/>
        <v>0</v>
      </c>
      <c r="BC23" s="327">
        <f t="shared" si="13"/>
        <v>0</v>
      </c>
      <c r="BD23" s="327">
        <f t="shared" si="14"/>
        <v>0</v>
      </c>
      <c r="BF23" s="372">
        <f t="shared" si="15"/>
        <v>0</v>
      </c>
      <c r="BG23" s="372">
        <f t="shared" si="16"/>
        <v>0</v>
      </c>
      <c r="BH23" s="372">
        <f t="shared" si="17"/>
        <v>0</v>
      </c>
    </row>
    <row r="24" spans="2:60">
      <c r="C24" s="375"/>
      <c r="D24" s="376" t="s">
        <v>170</v>
      </c>
      <c r="E24" s="369"/>
      <c r="F24" s="370"/>
      <c r="G24" s="373"/>
      <c r="H24" s="327">
        <f t="shared" si="0"/>
        <v>0</v>
      </c>
      <c r="I24" s="327">
        <f t="shared" si="0"/>
        <v>0</v>
      </c>
      <c r="J24" s="327">
        <f t="shared" si="0"/>
        <v>0</v>
      </c>
      <c r="K24" s="327">
        <f t="shared" si="0"/>
        <v>0</v>
      </c>
      <c r="L24" s="327">
        <f t="shared" si="0"/>
        <v>0</v>
      </c>
      <c r="M24" s="327">
        <f t="shared" si="0"/>
        <v>0</v>
      </c>
      <c r="N24" s="327">
        <f t="shared" si="0"/>
        <v>0</v>
      </c>
      <c r="O24" s="327">
        <f t="shared" si="0"/>
        <v>0</v>
      </c>
      <c r="P24" s="327">
        <f t="shared" si="0"/>
        <v>0</v>
      </c>
      <c r="Q24" s="327">
        <f t="shared" si="0"/>
        <v>0</v>
      </c>
      <c r="R24" s="327">
        <f t="shared" si="0"/>
        <v>0</v>
      </c>
      <c r="S24" s="327">
        <f t="shared" si="0"/>
        <v>0</v>
      </c>
      <c r="T24" s="327">
        <f t="shared" si="0"/>
        <v>0</v>
      </c>
      <c r="U24" s="327">
        <f t="shared" si="0"/>
        <v>0</v>
      </c>
      <c r="V24" s="327">
        <f t="shared" si="0"/>
        <v>0</v>
      </c>
      <c r="W24" s="327">
        <f t="shared" si="0"/>
        <v>0</v>
      </c>
      <c r="X24" s="327">
        <f t="shared" si="1"/>
        <v>0</v>
      </c>
      <c r="Y24" s="327">
        <f t="shared" si="1"/>
        <v>0</v>
      </c>
      <c r="Z24" s="327">
        <f t="shared" si="1"/>
        <v>0</v>
      </c>
      <c r="AA24" s="327">
        <f t="shared" si="1"/>
        <v>0</v>
      </c>
      <c r="AB24" s="327">
        <f t="shared" si="1"/>
        <v>0</v>
      </c>
      <c r="AC24" s="327">
        <f t="shared" si="1"/>
        <v>0</v>
      </c>
      <c r="AD24" s="327">
        <f t="shared" si="1"/>
        <v>0</v>
      </c>
      <c r="AE24" s="327">
        <f t="shared" si="1"/>
        <v>0</v>
      </c>
      <c r="AF24" s="327">
        <f t="shared" si="1"/>
        <v>0</v>
      </c>
      <c r="AG24" s="327">
        <f t="shared" si="1"/>
        <v>0</v>
      </c>
      <c r="AH24" s="327">
        <f t="shared" si="1"/>
        <v>0</v>
      </c>
      <c r="AI24" s="327">
        <f t="shared" si="1"/>
        <v>0</v>
      </c>
      <c r="AJ24" s="327">
        <f t="shared" si="1"/>
        <v>0</v>
      </c>
      <c r="AK24" s="327">
        <f t="shared" si="1"/>
        <v>0</v>
      </c>
      <c r="AL24" s="327">
        <f t="shared" si="1"/>
        <v>0</v>
      </c>
      <c r="AM24" s="327">
        <f t="shared" si="1"/>
        <v>0</v>
      </c>
      <c r="AN24" s="327">
        <f t="shared" si="2"/>
        <v>0</v>
      </c>
      <c r="AO24" s="327">
        <f t="shared" si="2"/>
        <v>0</v>
      </c>
      <c r="AP24" s="327">
        <f t="shared" si="2"/>
        <v>0</v>
      </c>
      <c r="AQ24" s="327">
        <f t="shared" si="2"/>
        <v>0</v>
      </c>
      <c r="AS24" s="327">
        <f t="shared" si="3"/>
        <v>0</v>
      </c>
      <c r="AT24" s="327">
        <f t="shared" si="4"/>
        <v>0</v>
      </c>
      <c r="AU24" s="327">
        <f t="shared" si="5"/>
        <v>0</v>
      </c>
      <c r="AV24" s="327">
        <f t="shared" si="6"/>
        <v>0</v>
      </c>
      <c r="AW24" s="327">
        <f t="shared" si="7"/>
        <v>0</v>
      </c>
      <c r="AX24" s="327">
        <f t="shared" si="8"/>
        <v>0</v>
      </c>
      <c r="AY24" s="327">
        <f t="shared" si="9"/>
        <v>0</v>
      </c>
      <c r="AZ24" s="327">
        <f t="shared" si="10"/>
        <v>0</v>
      </c>
      <c r="BA24" s="327">
        <f t="shared" si="11"/>
        <v>0</v>
      </c>
      <c r="BB24" s="327">
        <f t="shared" si="12"/>
        <v>0</v>
      </c>
      <c r="BC24" s="327">
        <f t="shared" si="13"/>
        <v>0</v>
      </c>
      <c r="BD24" s="327">
        <f t="shared" si="14"/>
        <v>0</v>
      </c>
      <c r="BF24" s="372">
        <f t="shared" si="15"/>
        <v>0</v>
      </c>
      <c r="BG24" s="372">
        <f t="shared" si="16"/>
        <v>0</v>
      </c>
      <c r="BH24" s="372">
        <f t="shared" si="17"/>
        <v>0</v>
      </c>
    </row>
    <row r="25" spans="2:60">
      <c r="C25" s="375"/>
      <c r="D25" s="376" t="s">
        <v>170</v>
      </c>
      <c r="E25" s="369"/>
      <c r="F25" s="370"/>
      <c r="G25" s="373"/>
      <c r="H25" s="327">
        <f t="shared" si="0"/>
        <v>0</v>
      </c>
      <c r="I25" s="327">
        <f t="shared" si="0"/>
        <v>0</v>
      </c>
      <c r="J25" s="327">
        <f t="shared" si="0"/>
        <v>0</v>
      </c>
      <c r="K25" s="327">
        <f t="shared" si="0"/>
        <v>0</v>
      </c>
      <c r="L25" s="327">
        <f t="shared" si="0"/>
        <v>0</v>
      </c>
      <c r="M25" s="327">
        <f t="shared" si="0"/>
        <v>0</v>
      </c>
      <c r="N25" s="327">
        <f t="shared" si="0"/>
        <v>0</v>
      </c>
      <c r="O25" s="327">
        <f t="shared" si="0"/>
        <v>0</v>
      </c>
      <c r="P25" s="327">
        <f t="shared" si="0"/>
        <v>0</v>
      </c>
      <c r="Q25" s="327">
        <f t="shared" si="0"/>
        <v>0</v>
      </c>
      <c r="R25" s="327">
        <f t="shared" si="0"/>
        <v>0</v>
      </c>
      <c r="S25" s="327">
        <f t="shared" si="0"/>
        <v>0</v>
      </c>
      <c r="T25" s="327">
        <f t="shared" si="0"/>
        <v>0</v>
      </c>
      <c r="U25" s="327">
        <f t="shared" si="0"/>
        <v>0</v>
      </c>
      <c r="V25" s="327">
        <f t="shared" si="0"/>
        <v>0</v>
      </c>
      <c r="W25" s="327">
        <f t="shared" si="0"/>
        <v>0</v>
      </c>
      <c r="X25" s="327">
        <f t="shared" si="1"/>
        <v>0</v>
      </c>
      <c r="Y25" s="327">
        <f t="shared" si="1"/>
        <v>0</v>
      </c>
      <c r="Z25" s="327">
        <f t="shared" si="1"/>
        <v>0</v>
      </c>
      <c r="AA25" s="327">
        <f t="shared" si="1"/>
        <v>0</v>
      </c>
      <c r="AB25" s="327">
        <f t="shared" si="1"/>
        <v>0</v>
      </c>
      <c r="AC25" s="327">
        <f t="shared" si="1"/>
        <v>0</v>
      </c>
      <c r="AD25" s="327">
        <f t="shared" si="1"/>
        <v>0</v>
      </c>
      <c r="AE25" s="327">
        <f t="shared" si="1"/>
        <v>0</v>
      </c>
      <c r="AF25" s="327">
        <f t="shared" si="1"/>
        <v>0</v>
      </c>
      <c r="AG25" s="327">
        <f t="shared" si="1"/>
        <v>0</v>
      </c>
      <c r="AH25" s="327">
        <f t="shared" si="1"/>
        <v>0</v>
      </c>
      <c r="AI25" s="327">
        <f t="shared" si="1"/>
        <v>0</v>
      </c>
      <c r="AJ25" s="327">
        <f t="shared" si="1"/>
        <v>0</v>
      </c>
      <c r="AK25" s="327">
        <f t="shared" si="1"/>
        <v>0</v>
      </c>
      <c r="AL25" s="327">
        <f t="shared" si="1"/>
        <v>0</v>
      </c>
      <c r="AM25" s="327">
        <f t="shared" si="1"/>
        <v>0</v>
      </c>
      <c r="AN25" s="327">
        <f t="shared" si="2"/>
        <v>0</v>
      </c>
      <c r="AO25" s="327">
        <f t="shared" si="2"/>
        <v>0</v>
      </c>
      <c r="AP25" s="327">
        <f t="shared" si="2"/>
        <v>0</v>
      </c>
      <c r="AQ25" s="327">
        <f t="shared" si="2"/>
        <v>0</v>
      </c>
      <c r="AS25" s="327">
        <f t="shared" si="3"/>
        <v>0</v>
      </c>
      <c r="AT25" s="327">
        <f t="shared" si="4"/>
        <v>0</v>
      </c>
      <c r="AU25" s="327">
        <f t="shared" si="5"/>
        <v>0</v>
      </c>
      <c r="AV25" s="327">
        <f t="shared" si="6"/>
        <v>0</v>
      </c>
      <c r="AW25" s="327">
        <f t="shared" si="7"/>
        <v>0</v>
      </c>
      <c r="AX25" s="327">
        <f t="shared" si="8"/>
        <v>0</v>
      </c>
      <c r="AY25" s="327">
        <f t="shared" si="9"/>
        <v>0</v>
      </c>
      <c r="AZ25" s="327">
        <f t="shared" si="10"/>
        <v>0</v>
      </c>
      <c r="BA25" s="327">
        <f t="shared" si="11"/>
        <v>0</v>
      </c>
      <c r="BB25" s="327">
        <f t="shared" si="12"/>
        <v>0</v>
      </c>
      <c r="BC25" s="327">
        <f t="shared" si="13"/>
        <v>0</v>
      </c>
      <c r="BD25" s="327">
        <f t="shared" si="14"/>
        <v>0</v>
      </c>
      <c r="BF25" s="372">
        <f t="shared" si="15"/>
        <v>0</v>
      </c>
      <c r="BG25" s="372">
        <f>SUM(AW25:AZ25)</f>
        <v>0</v>
      </c>
      <c r="BH25" s="372">
        <f t="shared" si="17"/>
        <v>0</v>
      </c>
    </row>
    <row r="26" spans="2:60" ht="6.75" customHeight="1">
      <c r="C26" s="375"/>
      <c r="D26" s="376"/>
      <c r="E26" s="377"/>
      <c r="F26" s="378"/>
      <c r="G26" s="378"/>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S26" s="379"/>
      <c r="AT26" s="379"/>
      <c r="AU26" s="379"/>
      <c r="AV26" s="379"/>
      <c r="AW26" s="379"/>
      <c r="AX26" s="379"/>
      <c r="AY26" s="379"/>
      <c r="AZ26" s="379"/>
      <c r="BA26" s="327"/>
      <c r="BB26" s="327"/>
      <c r="BC26" s="327"/>
      <c r="BD26" s="327"/>
      <c r="BF26" s="372"/>
      <c r="BG26" s="134"/>
      <c r="BH26" s="372"/>
    </row>
    <row r="27" spans="2:60" s="32" customFormat="1">
      <c r="B27" s="630" t="str">
        <f>"TOTAL "&amp;B10</f>
        <v>TOTAL SALES</v>
      </c>
      <c r="C27" s="630"/>
      <c r="D27" s="205" t="s">
        <v>171</v>
      </c>
      <c r="E27" s="203"/>
      <c r="F27" s="205"/>
      <c r="G27" s="205"/>
      <c r="H27" s="380">
        <f t="shared" ref="H27:AQ27" si="18">COUNTIF(H12:H26,"&gt;0")</f>
        <v>0</v>
      </c>
      <c r="I27" s="380">
        <f t="shared" si="18"/>
        <v>0</v>
      </c>
      <c r="J27" s="380">
        <f t="shared" si="18"/>
        <v>0</v>
      </c>
      <c r="K27" s="380">
        <f t="shared" si="18"/>
        <v>0</v>
      </c>
      <c r="L27" s="380">
        <f t="shared" si="18"/>
        <v>0</v>
      </c>
      <c r="M27" s="380">
        <f t="shared" si="18"/>
        <v>0</v>
      </c>
      <c r="N27" s="380">
        <f t="shared" si="18"/>
        <v>0</v>
      </c>
      <c r="O27" s="380">
        <f t="shared" si="18"/>
        <v>0</v>
      </c>
      <c r="P27" s="380">
        <f t="shared" si="18"/>
        <v>0</v>
      </c>
      <c r="Q27" s="380">
        <f t="shared" si="18"/>
        <v>0</v>
      </c>
      <c r="R27" s="380">
        <f t="shared" si="18"/>
        <v>0</v>
      </c>
      <c r="S27" s="380">
        <f t="shared" si="18"/>
        <v>0</v>
      </c>
      <c r="T27" s="380">
        <f t="shared" si="18"/>
        <v>1</v>
      </c>
      <c r="U27" s="380">
        <f t="shared" si="18"/>
        <v>1</v>
      </c>
      <c r="V27" s="380">
        <f t="shared" si="18"/>
        <v>1</v>
      </c>
      <c r="W27" s="380">
        <f t="shared" si="18"/>
        <v>1</v>
      </c>
      <c r="X27" s="380">
        <f t="shared" si="18"/>
        <v>1</v>
      </c>
      <c r="Y27" s="380">
        <f t="shared" si="18"/>
        <v>2</v>
      </c>
      <c r="Z27" s="380">
        <f t="shared" si="18"/>
        <v>2</v>
      </c>
      <c r="AA27" s="380">
        <f t="shared" si="18"/>
        <v>2</v>
      </c>
      <c r="AB27" s="380">
        <f t="shared" si="18"/>
        <v>2</v>
      </c>
      <c r="AC27" s="380">
        <f t="shared" si="18"/>
        <v>2</v>
      </c>
      <c r="AD27" s="380">
        <f t="shared" si="18"/>
        <v>3</v>
      </c>
      <c r="AE27" s="380">
        <f t="shared" si="18"/>
        <v>3</v>
      </c>
      <c r="AF27" s="380">
        <f t="shared" si="18"/>
        <v>3</v>
      </c>
      <c r="AG27" s="380">
        <f t="shared" si="18"/>
        <v>3</v>
      </c>
      <c r="AH27" s="380">
        <f t="shared" si="18"/>
        <v>3</v>
      </c>
      <c r="AI27" s="380">
        <f t="shared" si="18"/>
        <v>3</v>
      </c>
      <c r="AJ27" s="380">
        <f t="shared" si="18"/>
        <v>4</v>
      </c>
      <c r="AK27" s="380">
        <f t="shared" si="18"/>
        <v>4</v>
      </c>
      <c r="AL27" s="380">
        <f t="shared" si="18"/>
        <v>4</v>
      </c>
      <c r="AM27" s="380">
        <f t="shared" si="18"/>
        <v>4</v>
      </c>
      <c r="AN27" s="380">
        <f t="shared" si="18"/>
        <v>4</v>
      </c>
      <c r="AO27" s="380">
        <f t="shared" si="18"/>
        <v>4</v>
      </c>
      <c r="AP27" s="380">
        <f t="shared" si="18"/>
        <v>4</v>
      </c>
      <c r="AQ27" s="380">
        <f t="shared" si="18"/>
        <v>4</v>
      </c>
      <c r="AS27" s="380">
        <f t="shared" ref="AS27:BD27" si="19">COUNTIF(AS12:AS26,"&gt;0")</f>
        <v>0</v>
      </c>
      <c r="AT27" s="380">
        <f t="shared" si="19"/>
        <v>0</v>
      </c>
      <c r="AU27" s="380">
        <f t="shared" si="19"/>
        <v>0</v>
      </c>
      <c r="AV27" s="380">
        <f t="shared" si="19"/>
        <v>0</v>
      </c>
      <c r="AW27" s="380">
        <f t="shared" si="19"/>
        <v>1</v>
      </c>
      <c r="AX27" s="380">
        <f t="shared" si="19"/>
        <v>2</v>
      </c>
      <c r="AY27" s="380">
        <f t="shared" si="19"/>
        <v>2</v>
      </c>
      <c r="AZ27" s="380">
        <f t="shared" si="19"/>
        <v>3</v>
      </c>
      <c r="BA27" s="380">
        <f t="shared" si="19"/>
        <v>3</v>
      </c>
      <c r="BB27" s="380">
        <f t="shared" si="19"/>
        <v>4</v>
      </c>
      <c r="BC27" s="380">
        <f t="shared" si="19"/>
        <v>4</v>
      </c>
      <c r="BD27" s="380">
        <f t="shared" si="19"/>
        <v>4</v>
      </c>
      <c r="BF27" s="380">
        <f>AV27</f>
        <v>0</v>
      </c>
      <c r="BG27" s="380">
        <f>AZ27</f>
        <v>3</v>
      </c>
      <c r="BH27" s="380">
        <f>BD27</f>
        <v>4</v>
      </c>
    </row>
    <row r="28" spans="2:60" s="32" customFormat="1">
      <c r="B28" s="631"/>
      <c r="C28" s="631"/>
      <c r="D28" s="21" t="s">
        <v>105</v>
      </c>
      <c r="E28" s="80"/>
      <c r="F28" s="21"/>
      <c r="G28" s="21"/>
      <c r="H28" s="381">
        <f>SUM(H12:H26)</f>
        <v>0</v>
      </c>
      <c r="I28" s="381">
        <f t="shared" ref="I28:AQ28" si="20">SUM(I12:I26)</f>
        <v>0</v>
      </c>
      <c r="J28" s="381">
        <f t="shared" si="20"/>
        <v>0</v>
      </c>
      <c r="K28" s="381">
        <f t="shared" si="20"/>
        <v>0</v>
      </c>
      <c r="L28" s="381">
        <f t="shared" si="20"/>
        <v>0</v>
      </c>
      <c r="M28" s="381">
        <f t="shared" si="20"/>
        <v>0</v>
      </c>
      <c r="N28" s="381">
        <f t="shared" si="20"/>
        <v>0</v>
      </c>
      <c r="O28" s="381">
        <f t="shared" si="20"/>
        <v>0</v>
      </c>
      <c r="P28" s="381">
        <f t="shared" si="20"/>
        <v>0</v>
      </c>
      <c r="Q28" s="381">
        <f t="shared" si="20"/>
        <v>0</v>
      </c>
      <c r="R28" s="381">
        <f t="shared" si="20"/>
        <v>0</v>
      </c>
      <c r="S28" s="381">
        <f t="shared" si="20"/>
        <v>0</v>
      </c>
      <c r="T28" s="381">
        <f t="shared" si="20"/>
        <v>10000</v>
      </c>
      <c r="U28" s="381">
        <f t="shared" si="20"/>
        <v>10000</v>
      </c>
      <c r="V28" s="381">
        <f t="shared" si="20"/>
        <v>10000</v>
      </c>
      <c r="W28" s="381">
        <f t="shared" si="20"/>
        <v>10000</v>
      </c>
      <c r="X28" s="381">
        <f t="shared" si="20"/>
        <v>10000</v>
      </c>
      <c r="Y28" s="381">
        <f t="shared" si="20"/>
        <v>15416.666666666668</v>
      </c>
      <c r="Z28" s="381">
        <f t="shared" si="20"/>
        <v>15416.666666666668</v>
      </c>
      <c r="AA28" s="381">
        <f t="shared" si="20"/>
        <v>15416.666666666668</v>
      </c>
      <c r="AB28" s="381">
        <f t="shared" si="20"/>
        <v>15416.666666666668</v>
      </c>
      <c r="AC28" s="381">
        <f t="shared" si="20"/>
        <v>15416.666666666668</v>
      </c>
      <c r="AD28" s="381">
        <f t="shared" si="20"/>
        <v>22916.666666666668</v>
      </c>
      <c r="AE28" s="381">
        <f t="shared" si="20"/>
        <v>22916.666666666668</v>
      </c>
      <c r="AF28" s="381">
        <f t="shared" si="20"/>
        <v>23216.666666666668</v>
      </c>
      <c r="AG28" s="381">
        <f t="shared" si="20"/>
        <v>23216.666666666668</v>
      </c>
      <c r="AH28" s="381">
        <f t="shared" si="20"/>
        <v>23216.666666666668</v>
      </c>
      <c r="AI28" s="381">
        <f t="shared" si="20"/>
        <v>23216.666666666668</v>
      </c>
      <c r="AJ28" s="381">
        <f t="shared" si="20"/>
        <v>28633.333333333336</v>
      </c>
      <c r="AK28" s="381">
        <f t="shared" si="20"/>
        <v>28795.833333333336</v>
      </c>
      <c r="AL28" s="381">
        <f t="shared" si="20"/>
        <v>28795.833333333336</v>
      </c>
      <c r="AM28" s="381">
        <f t="shared" si="20"/>
        <v>28795.833333333336</v>
      </c>
      <c r="AN28" s="381">
        <f t="shared" si="20"/>
        <v>28795.833333333336</v>
      </c>
      <c r="AO28" s="381">
        <f t="shared" si="20"/>
        <v>28795.833333333336</v>
      </c>
      <c r="AP28" s="381">
        <f t="shared" si="20"/>
        <v>29020.833333333336</v>
      </c>
      <c r="AQ28" s="381">
        <f t="shared" si="20"/>
        <v>29020.833333333336</v>
      </c>
      <c r="AS28" s="381">
        <f t="shared" ref="AS28:AY28" si="21">SUM(AS12:AS26)</f>
        <v>0</v>
      </c>
      <c r="AT28" s="381">
        <f t="shared" si="21"/>
        <v>0</v>
      </c>
      <c r="AU28" s="381">
        <f t="shared" si="21"/>
        <v>0</v>
      </c>
      <c r="AV28" s="381">
        <f t="shared" si="21"/>
        <v>0</v>
      </c>
      <c r="AW28" s="381">
        <f t="shared" si="21"/>
        <v>30000</v>
      </c>
      <c r="AX28" s="381">
        <f t="shared" si="21"/>
        <v>35416.666666666664</v>
      </c>
      <c r="AY28" s="381">
        <f t="shared" si="21"/>
        <v>46250</v>
      </c>
      <c r="AZ28" s="381">
        <f>SUM(AZ12:AZ26)</f>
        <v>61250</v>
      </c>
      <c r="BA28" s="381">
        <f t="shared" ref="BA28:BC28" si="22">SUM(BA12:BA26)</f>
        <v>69650</v>
      </c>
      <c r="BB28" s="381">
        <f t="shared" si="22"/>
        <v>80645.833333333328</v>
      </c>
      <c r="BC28" s="381">
        <f t="shared" si="22"/>
        <v>86387.5</v>
      </c>
      <c r="BD28" s="381">
        <f>SUM(BD12:BD26)</f>
        <v>86837.5</v>
      </c>
      <c r="BF28" s="381">
        <f>SUM(BF12:BF26)</f>
        <v>0</v>
      </c>
      <c r="BG28" s="381">
        <f>SUM(BG12:BG26)</f>
        <v>172916.66666666669</v>
      </c>
      <c r="BH28" s="381">
        <f>SUM(BH12:BH26)</f>
        <v>323520.83333333331</v>
      </c>
    </row>
    <row r="29" spans="2:60" s="32" customFormat="1">
      <c r="B29" s="631"/>
      <c r="C29" s="631"/>
      <c r="D29" s="21" t="s">
        <v>162</v>
      </c>
      <c r="E29" s="382"/>
      <c r="F29" s="21"/>
      <c r="G29" s="21"/>
      <c r="H29" s="381">
        <f>H28*$C$6</f>
        <v>0</v>
      </c>
      <c r="I29" s="381">
        <f t="shared" ref="I29:AQ29" si="23">I28*$C$6</f>
        <v>0</v>
      </c>
      <c r="J29" s="381">
        <f t="shared" si="23"/>
        <v>0</v>
      </c>
      <c r="K29" s="381">
        <f t="shared" si="23"/>
        <v>0</v>
      </c>
      <c r="L29" s="381">
        <f t="shared" si="23"/>
        <v>0</v>
      </c>
      <c r="M29" s="381">
        <f t="shared" si="23"/>
        <v>0</v>
      </c>
      <c r="N29" s="381">
        <f t="shared" si="23"/>
        <v>0</v>
      </c>
      <c r="O29" s="381">
        <f t="shared" si="23"/>
        <v>0</v>
      </c>
      <c r="P29" s="381">
        <f t="shared" si="23"/>
        <v>0</v>
      </c>
      <c r="Q29" s="381">
        <f t="shared" si="23"/>
        <v>0</v>
      </c>
      <c r="R29" s="381">
        <f t="shared" si="23"/>
        <v>0</v>
      </c>
      <c r="S29" s="381">
        <f t="shared" si="23"/>
        <v>0</v>
      </c>
      <c r="T29" s="381">
        <f t="shared" si="23"/>
        <v>1000</v>
      </c>
      <c r="U29" s="381">
        <f t="shared" si="23"/>
        <v>1000</v>
      </c>
      <c r="V29" s="381">
        <f t="shared" si="23"/>
        <v>1000</v>
      </c>
      <c r="W29" s="381">
        <f t="shared" si="23"/>
        <v>1000</v>
      </c>
      <c r="X29" s="381">
        <f t="shared" si="23"/>
        <v>1000</v>
      </c>
      <c r="Y29" s="381">
        <f t="shared" si="23"/>
        <v>1541.666666666667</v>
      </c>
      <c r="Z29" s="381">
        <f t="shared" si="23"/>
        <v>1541.666666666667</v>
      </c>
      <c r="AA29" s="381">
        <f t="shared" si="23"/>
        <v>1541.666666666667</v>
      </c>
      <c r="AB29" s="381">
        <f t="shared" si="23"/>
        <v>1541.666666666667</v>
      </c>
      <c r="AC29" s="381">
        <f t="shared" si="23"/>
        <v>1541.666666666667</v>
      </c>
      <c r="AD29" s="381">
        <f t="shared" si="23"/>
        <v>2291.666666666667</v>
      </c>
      <c r="AE29" s="381">
        <f t="shared" si="23"/>
        <v>2291.666666666667</v>
      </c>
      <c r="AF29" s="381">
        <f t="shared" si="23"/>
        <v>2321.666666666667</v>
      </c>
      <c r="AG29" s="381">
        <f t="shared" si="23"/>
        <v>2321.666666666667</v>
      </c>
      <c r="AH29" s="381">
        <f t="shared" si="23"/>
        <v>2321.666666666667</v>
      </c>
      <c r="AI29" s="381">
        <f t="shared" si="23"/>
        <v>2321.666666666667</v>
      </c>
      <c r="AJ29" s="381">
        <f t="shared" si="23"/>
        <v>2863.3333333333339</v>
      </c>
      <c r="AK29" s="381">
        <f t="shared" si="23"/>
        <v>2879.5833333333339</v>
      </c>
      <c r="AL29" s="381">
        <f t="shared" si="23"/>
        <v>2879.5833333333339</v>
      </c>
      <c r="AM29" s="381">
        <f t="shared" si="23"/>
        <v>2879.5833333333339</v>
      </c>
      <c r="AN29" s="381">
        <f t="shared" si="23"/>
        <v>2879.5833333333339</v>
      </c>
      <c r="AO29" s="381">
        <f t="shared" si="23"/>
        <v>2879.5833333333339</v>
      </c>
      <c r="AP29" s="381">
        <f t="shared" si="23"/>
        <v>2902.0833333333339</v>
      </c>
      <c r="AQ29" s="381">
        <f t="shared" si="23"/>
        <v>2902.0833333333339</v>
      </c>
      <c r="AS29" s="381">
        <f t="shared" ref="AS29:AY29" si="24">AS28*$C$6</f>
        <v>0</v>
      </c>
      <c r="AT29" s="381">
        <f t="shared" si="24"/>
        <v>0</v>
      </c>
      <c r="AU29" s="381">
        <f t="shared" si="24"/>
        <v>0</v>
      </c>
      <c r="AV29" s="381">
        <f t="shared" si="24"/>
        <v>0</v>
      </c>
      <c r="AW29" s="381">
        <f t="shared" si="24"/>
        <v>3000</v>
      </c>
      <c r="AX29" s="381">
        <f t="shared" si="24"/>
        <v>3541.6666666666665</v>
      </c>
      <c r="AY29" s="381">
        <f t="shared" si="24"/>
        <v>4625</v>
      </c>
      <c r="AZ29" s="381">
        <f>AZ28*$C$6</f>
        <v>6125</v>
      </c>
      <c r="BA29" s="381">
        <f t="shared" ref="BA29:BC29" si="25">BA28*$C$6</f>
        <v>6965</v>
      </c>
      <c r="BB29" s="381">
        <f t="shared" si="25"/>
        <v>8064.583333333333</v>
      </c>
      <c r="BC29" s="381">
        <f t="shared" si="25"/>
        <v>8638.75</v>
      </c>
      <c r="BD29" s="381">
        <f>BD28*$C$6</f>
        <v>8683.75</v>
      </c>
      <c r="BF29" s="381">
        <f>BF28*$C$6</f>
        <v>0</v>
      </c>
      <c r="BG29" s="381">
        <f>BG28*$C$6</f>
        <v>17291.666666666668</v>
      </c>
      <c r="BH29" s="381">
        <f>BH28*$C$6</f>
        <v>32352.083333333332</v>
      </c>
    </row>
    <row r="30" spans="2:60" s="32" customFormat="1">
      <c r="B30" s="631"/>
      <c r="C30" s="631"/>
      <c r="D30" s="21" t="s">
        <v>161</v>
      </c>
      <c r="E30" s="382"/>
      <c r="F30" s="21"/>
      <c r="G30" s="21"/>
      <c r="H30" s="381">
        <f>H28*$C$5</f>
        <v>0</v>
      </c>
      <c r="I30" s="381">
        <f t="shared" ref="I30:AQ30" si="26">I28*$C$5</f>
        <v>0</v>
      </c>
      <c r="J30" s="381">
        <f t="shared" si="26"/>
        <v>0</v>
      </c>
      <c r="K30" s="381">
        <f t="shared" si="26"/>
        <v>0</v>
      </c>
      <c r="L30" s="381">
        <f t="shared" si="26"/>
        <v>0</v>
      </c>
      <c r="M30" s="381">
        <f t="shared" si="26"/>
        <v>0</v>
      </c>
      <c r="N30" s="381">
        <f t="shared" si="26"/>
        <v>0</v>
      </c>
      <c r="O30" s="381">
        <f t="shared" si="26"/>
        <v>0</v>
      </c>
      <c r="P30" s="381">
        <f t="shared" si="26"/>
        <v>0</v>
      </c>
      <c r="Q30" s="381">
        <f t="shared" si="26"/>
        <v>0</v>
      </c>
      <c r="R30" s="381">
        <f t="shared" si="26"/>
        <v>0</v>
      </c>
      <c r="S30" s="381">
        <f t="shared" si="26"/>
        <v>0</v>
      </c>
      <c r="T30" s="381">
        <f t="shared" si="26"/>
        <v>864.99999999999989</v>
      </c>
      <c r="U30" s="381">
        <f t="shared" si="26"/>
        <v>864.99999999999989</v>
      </c>
      <c r="V30" s="381">
        <f t="shared" si="26"/>
        <v>864.99999999999989</v>
      </c>
      <c r="W30" s="381">
        <f t="shared" si="26"/>
        <v>864.99999999999989</v>
      </c>
      <c r="X30" s="381">
        <f t="shared" si="26"/>
        <v>864.99999999999989</v>
      </c>
      <c r="Y30" s="381">
        <f t="shared" si="26"/>
        <v>1333.5416666666667</v>
      </c>
      <c r="Z30" s="381">
        <f t="shared" si="26"/>
        <v>1333.5416666666667</v>
      </c>
      <c r="AA30" s="381">
        <f t="shared" si="26"/>
        <v>1333.5416666666667</v>
      </c>
      <c r="AB30" s="381">
        <f t="shared" si="26"/>
        <v>1333.5416666666667</v>
      </c>
      <c r="AC30" s="381">
        <f t="shared" si="26"/>
        <v>1333.5416666666667</v>
      </c>
      <c r="AD30" s="381">
        <f t="shared" si="26"/>
        <v>1982.2916666666665</v>
      </c>
      <c r="AE30" s="381">
        <f t="shared" si="26"/>
        <v>1982.2916666666665</v>
      </c>
      <c r="AF30" s="381">
        <f t="shared" si="26"/>
        <v>2008.2416666666666</v>
      </c>
      <c r="AG30" s="381">
        <f t="shared" si="26"/>
        <v>2008.2416666666666</v>
      </c>
      <c r="AH30" s="381">
        <f t="shared" si="26"/>
        <v>2008.2416666666666</v>
      </c>
      <c r="AI30" s="381">
        <f t="shared" si="26"/>
        <v>2008.2416666666666</v>
      </c>
      <c r="AJ30" s="381">
        <f t="shared" si="26"/>
        <v>2476.7833333333333</v>
      </c>
      <c r="AK30" s="381">
        <f t="shared" si="26"/>
        <v>2490.8395833333334</v>
      </c>
      <c r="AL30" s="381">
        <f t="shared" si="26"/>
        <v>2490.8395833333334</v>
      </c>
      <c r="AM30" s="381">
        <f t="shared" si="26"/>
        <v>2490.8395833333334</v>
      </c>
      <c r="AN30" s="381">
        <f t="shared" si="26"/>
        <v>2490.8395833333334</v>
      </c>
      <c r="AO30" s="381">
        <f t="shared" si="26"/>
        <v>2490.8395833333334</v>
      </c>
      <c r="AP30" s="381">
        <f t="shared" si="26"/>
        <v>2510.3020833333335</v>
      </c>
      <c r="AQ30" s="381">
        <f t="shared" si="26"/>
        <v>2510.3020833333335</v>
      </c>
      <c r="AS30" s="381">
        <f t="shared" ref="AS30:AY30" si="27">AS28*$C$5</f>
        <v>0</v>
      </c>
      <c r="AT30" s="381">
        <f t="shared" si="27"/>
        <v>0</v>
      </c>
      <c r="AU30" s="381">
        <f t="shared" si="27"/>
        <v>0</v>
      </c>
      <c r="AV30" s="381">
        <f t="shared" si="27"/>
        <v>0</v>
      </c>
      <c r="AW30" s="381">
        <f t="shared" si="27"/>
        <v>2595</v>
      </c>
      <c r="AX30" s="381">
        <f t="shared" si="27"/>
        <v>3063.5416666666661</v>
      </c>
      <c r="AY30" s="381">
        <f t="shared" si="27"/>
        <v>4000.6249999999995</v>
      </c>
      <c r="AZ30" s="381">
        <f>AZ28*$C$5</f>
        <v>5298.125</v>
      </c>
      <c r="BA30" s="381">
        <f t="shared" ref="BA30:BC30" si="28">BA28*$C$5</f>
        <v>6024.7249999999995</v>
      </c>
      <c r="BB30" s="381">
        <f t="shared" si="28"/>
        <v>6975.8645833333321</v>
      </c>
      <c r="BC30" s="381">
        <f t="shared" si="28"/>
        <v>7472.5187499999993</v>
      </c>
      <c r="BD30" s="381">
        <f>BD28*$C$5</f>
        <v>7511.4437499999995</v>
      </c>
      <c r="BF30" s="381">
        <f>BF28*$C$5</f>
        <v>0</v>
      </c>
      <c r="BG30" s="381">
        <f>BG28*$C$5</f>
        <v>14957.291666666668</v>
      </c>
      <c r="BH30" s="381">
        <f>BH28*$C$5</f>
        <v>27984.552083333328</v>
      </c>
    </row>
    <row r="31" spans="2:60" s="32" customFormat="1">
      <c r="B31" s="631"/>
      <c r="C31" s="631"/>
      <c r="D31" s="383" t="s">
        <v>172</v>
      </c>
      <c r="E31" s="384"/>
      <c r="F31" s="383"/>
      <c r="G31" s="383"/>
      <c r="H31" s="385">
        <f>SUM(H28:H30)</f>
        <v>0</v>
      </c>
      <c r="I31" s="385">
        <f t="shared" ref="I31:AQ31" si="29">SUM(I28:I30)</f>
        <v>0</v>
      </c>
      <c r="J31" s="385">
        <f t="shared" si="29"/>
        <v>0</v>
      </c>
      <c r="K31" s="385">
        <f t="shared" si="29"/>
        <v>0</v>
      </c>
      <c r="L31" s="385">
        <f t="shared" si="29"/>
        <v>0</v>
      </c>
      <c r="M31" s="385">
        <f t="shared" si="29"/>
        <v>0</v>
      </c>
      <c r="N31" s="385">
        <f t="shared" si="29"/>
        <v>0</v>
      </c>
      <c r="O31" s="385">
        <f t="shared" si="29"/>
        <v>0</v>
      </c>
      <c r="P31" s="385">
        <f t="shared" si="29"/>
        <v>0</v>
      </c>
      <c r="Q31" s="385">
        <f t="shared" si="29"/>
        <v>0</v>
      </c>
      <c r="R31" s="385">
        <f t="shared" si="29"/>
        <v>0</v>
      </c>
      <c r="S31" s="385">
        <f t="shared" si="29"/>
        <v>0</v>
      </c>
      <c r="T31" s="385">
        <f t="shared" si="29"/>
        <v>11865</v>
      </c>
      <c r="U31" s="385">
        <f t="shared" si="29"/>
        <v>11865</v>
      </c>
      <c r="V31" s="385">
        <f t="shared" si="29"/>
        <v>11865</v>
      </c>
      <c r="W31" s="385">
        <f t="shared" si="29"/>
        <v>11865</v>
      </c>
      <c r="X31" s="385">
        <f t="shared" si="29"/>
        <v>11865</v>
      </c>
      <c r="Y31" s="385">
        <f t="shared" si="29"/>
        <v>18291.875000000004</v>
      </c>
      <c r="Z31" s="385">
        <f t="shared" si="29"/>
        <v>18291.875000000004</v>
      </c>
      <c r="AA31" s="385">
        <f t="shared" si="29"/>
        <v>18291.875000000004</v>
      </c>
      <c r="AB31" s="385">
        <f t="shared" si="29"/>
        <v>18291.875000000004</v>
      </c>
      <c r="AC31" s="385">
        <f t="shared" si="29"/>
        <v>18291.875000000004</v>
      </c>
      <c r="AD31" s="385">
        <f t="shared" si="29"/>
        <v>27190.625000000004</v>
      </c>
      <c r="AE31" s="385">
        <f t="shared" si="29"/>
        <v>27190.625000000004</v>
      </c>
      <c r="AF31" s="385">
        <f t="shared" si="29"/>
        <v>27546.575000000001</v>
      </c>
      <c r="AG31" s="385">
        <f t="shared" si="29"/>
        <v>27546.575000000001</v>
      </c>
      <c r="AH31" s="385">
        <f t="shared" si="29"/>
        <v>27546.575000000001</v>
      </c>
      <c r="AI31" s="385">
        <f t="shared" si="29"/>
        <v>27546.575000000001</v>
      </c>
      <c r="AJ31" s="385">
        <f t="shared" si="29"/>
        <v>33973.450000000004</v>
      </c>
      <c r="AK31" s="385">
        <f t="shared" si="29"/>
        <v>34166.256250000006</v>
      </c>
      <c r="AL31" s="385">
        <f t="shared" si="29"/>
        <v>34166.256250000006</v>
      </c>
      <c r="AM31" s="385">
        <f t="shared" si="29"/>
        <v>34166.256250000006</v>
      </c>
      <c r="AN31" s="385">
        <f t="shared" si="29"/>
        <v>34166.256250000006</v>
      </c>
      <c r="AO31" s="385">
        <f t="shared" si="29"/>
        <v>34166.256250000006</v>
      </c>
      <c r="AP31" s="385">
        <f t="shared" si="29"/>
        <v>34433.218750000007</v>
      </c>
      <c r="AQ31" s="385">
        <f t="shared" si="29"/>
        <v>34433.218750000007</v>
      </c>
      <c r="AR31" s="386"/>
      <c r="AS31" s="385">
        <f t="shared" ref="AS31:AY31" si="30">SUM(AS28:AS30)</f>
        <v>0</v>
      </c>
      <c r="AT31" s="385">
        <f t="shared" si="30"/>
        <v>0</v>
      </c>
      <c r="AU31" s="385">
        <f t="shared" si="30"/>
        <v>0</v>
      </c>
      <c r="AV31" s="385">
        <f t="shared" si="30"/>
        <v>0</v>
      </c>
      <c r="AW31" s="385">
        <f t="shared" si="30"/>
        <v>35595</v>
      </c>
      <c r="AX31" s="385">
        <f t="shared" si="30"/>
        <v>42021.874999999993</v>
      </c>
      <c r="AY31" s="385">
        <f t="shared" si="30"/>
        <v>54875.625</v>
      </c>
      <c r="AZ31" s="385">
        <f>SUM(AZ28:AZ30)</f>
        <v>72673.125</v>
      </c>
      <c r="BA31" s="385">
        <f>SUM(BA28:BA30)</f>
        <v>82639.725000000006</v>
      </c>
      <c r="BB31" s="385">
        <f t="shared" ref="BB31:BC31" si="31">SUM(BB28:BB30)</f>
        <v>95686.281249999985</v>
      </c>
      <c r="BC31" s="385">
        <f t="shared" si="31"/>
        <v>102498.76875</v>
      </c>
      <c r="BD31" s="385">
        <f>SUM(BD28:BD30)</f>
        <v>103032.69375000001</v>
      </c>
      <c r="BE31" s="386"/>
      <c r="BF31" s="385">
        <f>SUM(BF28:BF30)</f>
        <v>0</v>
      </c>
      <c r="BG31" s="385">
        <f>SUM(BG28:BG30)</f>
        <v>205165.625</v>
      </c>
      <c r="BH31" s="385">
        <f>SUM(BH28:BH30)</f>
        <v>383857.46874999994</v>
      </c>
    </row>
    <row r="32" spans="2:60">
      <c r="B32" s="632"/>
      <c r="C32" s="632"/>
      <c r="D32" s="383" t="s">
        <v>173</v>
      </c>
      <c r="E32" s="384"/>
      <c r="F32" s="383"/>
      <c r="G32" s="383"/>
      <c r="H32" s="385">
        <f>IFERROR(H31/H27,0)</f>
        <v>0</v>
      </c>
      <c r="I32" s="385">
        <f t="shared" ref="I32:AQ32" si="32">IFERROR(I31/I27,0)</f>
        <v>0</v>
      </c>
      <c r="J32" s="385">
        <f t="shared" si="32"/>
        <v>0</v>
      </c>
      <c r="K32" s="385">
        <f t="shared" si="32"/>
        <v>0</v>
      </c>
      <c r="L32" s="385">
        <f t="shared" si="32"/>
        <v>0</v>
      </c>
      <c r="M32" s="385">
        <f t="shared" si="32"/>
        <v>0</v>
      </c>
      <c r="N32" s="385">
        <f t="shared" si="32"/>
        <v>0</v>
      </c>
      <c r="O32" s="385">
        <f t="shared" si="32"/>
        <v>0</v>
      </c>
      <c r="P32" s="385">
        <f t="shared" si="32"/>
        <v>0</v>
      </c>
      <c r="Q32" s="385">
        <f t="shared" si="32"/>
        <v>0</v>
      </c>
      <c r="R32" s="385">
        <f t="shared" si="32"/>
        <v>0</v>
      </c>
      <c r="S32" s="385">
        <f t="shared" si="32"/>
        <v>0</v>
      </c>
      <c r="T32" s="385">
        <f t="shared" si="32"/>
        <v>11865</v>
      </c>
      <c r="U32" s="385">
        <f t="shared" si="32"/>
        <v>11865</v>
      </c>
      <c r="V32" s="385">
        <f t="shared" si="32"/>
        <v>11865</v>
      </c>
      <c r="W32" s="385">
        <f t="shared" si="32"/>
        <v>11865</v>
      </c>
      <c r="X32" s="385">
        <f t="shared" si="32"/>
        <v>11865</v>
      </c>
      <c r="Y32" s="385">
        <f t="shared" si="32"/>
        <v>9145.9375000000018</v>
      </c>
      <c r="Z32" s="385">
        <f t="shared" si="32"/>
        <v>9145.9375000000018</v>
      </c>
      <c r="AA32" s="385">
        <f t="shared" si="32"/>
        <v>9145.9375000000018</v>
      </c>
      <c r="AB32" s="385">
        <f t="shared" si="32"/>
        <v>9145.9375000000018</v>
      </c>
      <c r="AC32" s="385">
        <f t="shared" si="32"/>
        <v>9145.9375000000018</v>
      </c>
      <c r="AD32" s="385">
        <f t="shared" si="32"/>
        <v>9063.5416666666679</v>
      </c>
      <c r="AE32" s="385">
        <f t="shared" si="32"/>
        <v>9063.5416666666679</v>
      </c>
      <c r="AF32" s="385">
        <f t="shared" si="32"/>
        <v>9182.1916666666675</v>
      </c>
      <c r="AG32" s="385">
        <f t="shared" si="32"/>
        <v>9182.1916666666675</v>
      </c>
      <c r="AH32" s="385">
        <f t="shared" si="32"/>
        <v>9182.1916666666675</v>
      </c>
      <c r="AI32" s="385">
        <f t="shared" si="32"/>
        <v>9182.1916666666675</v>
      </c>
      <c r="AJ32" s="385">
        <f t="shared" si="32"/>
        <v>8493.3625000000011</v>
      </c>
      <c r="AK32" s="385">
        <f t="shared" si="32"/>
        <v>8541.5640625000015</v>
      </c>
      <c r="AL32" s="385">
        <f t="shared" si="32"/>
        <v>8541.5640625000015</v>
      </c>
      <c r="AM32" s="385">
        <f t="shared" si="32"/>
        <v>8541.5640625000015</v>
      </c>
      <c r="AN32" s="385">
        <f t="shared" si="32"/>
        <v>8541.5640625000015</v>
      </c>
      <c r="AO32" s="385">
        <f t="shared" si="32"/>
        <v>8541.5640625000015</v>
      </c>
      <c r="AP32" s="385">
        <f t="shared" si="32"/>
        <v>8608.3046875000018</v>
      </c>
      <c r="AQ32" s="385">
        <f t="shared" si="32"/>
        <v>8608.3046875000018</v>
      </c>
      <c r="AR32" s="17"/>
      <c r="AS32" s="385" t="e">
        <f t="shared" ref="AS32:AX32" si="33">AS31/AS27</f>
        <v>#DIV/0!</v>
      </c>
      <c r="AT32" s="385" t="e">
        <f t="shared" si="33"/>
        <v>#DIV/0!</v>
      </c>
      <c r="AU32" s="385" t="e">
        <f t="shared" si="33"/>
        <v>#DIV/0!</v>
      </c>
      <c r="AV32" s="385" t="e">
        <f t="shared" si="33"/>
        <v>#DIV/0!</v>
      </c>
      <c r="AW32" s="385">
        <f t="shared" si="33"/>
        <v>35595</v>
      </c>
      <c r="AX32" s="385">
        <f t="shared" si="33"/>
        <v>21010.937499999996</v>
      </c>
      <c r="AY32" s="385">
        <f>AY31/AY27</f>
        <v>27437.8125</v>
      </c>
      <c r="AZ32" s="385">
        <f>AZ31/AZ27</f>
        <v>24224.375</v>
      </c>
      <c r="BA32" s="385">
        <f t="shared" ref="BA32:BC32" si="34">BA31/BA27</f>
        <v>27546.575000000001</v>
      </c>
      <c r="BB32" s="385">
        <f t="shared" si="34"/>
        <v>23921.570312499996</v>
      </c>
      <c r="BC32" s="385">
        <f t="shared" si="34"/>
        <v>25624.692187500001</v>
      </c>
      <c r="BD32" s="385">
        <f>BD31/BD27</f>
        <v>25758.173437500001</v>
      </c>
      <c r="BE32" s="17"/>
      <c r="BF32" s="385" t="e">
        <f>BF31/BF27</f>
        <v>#DIV/0!</v>
      </c>
      <c r="BG32" s="385">
        <f>BG31/BG27</f>
        <v>68388.541666666672</v>
      </c>
      <c r="BH32" s="385">
        <f>BH31/BH27</f>
        <v>95964.367187499985</v>
      </c>
    </row>
    <row r="33" spans="1:60">
      <c r="BA33" s="327"/>
      <c r="BB33" s="327"/>
      <c r="BC33" s="327"/>
      <c r="BD33" s="327"/>
      <c r="BF33" s="134"/>
      <c r="BG33" s="134"/>
      <c r="BH33" s="134"/>
    </row>
    <row r="34" spans="1:60" ht="13.5" thickBot="1">
      <c r="BA34" s="327"/>
      <c r="BB34" s="327"/>
      <c r="BC34" s="327"/>
      <c r="BD34" s="327"/>
      <c r="BF34" s="134"/>
      <c r="BG34" s="134"/>
      <c r="BH34" s="134"/>
    </row>
    <row r="35" spans="1:60" ht="13.5" thickBot="1">
      <c r="A35" s="1" t="s">
        <v>0</v>
      </c>
      <c r="B35" s="367" t="s">
        <v>174</v>
      </c>
      <c r="C35" s="82"/>
      <c r="D35" s="86"/>
      <c r="E35" s="387"/>
      <c r="F35" s="388"/>
      <c r="G35" s="388"/>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S35" s="85"/>
      <c r="AT35" s="85"/>
      <c r="AU35" s="85"/>
      <c r="AV35" s="85"/>
      <c r="AW35" s="85"/>
      <c r="AX35" s="85"/>
      <c r="AY35" s="85"/>
      <c r="AZ35" s="85"/>
      <c r="BA35" s="327"/>
      <c r="BB35" s="327"/>
      <c r="BC35" s="327"/>
      <c r="BD35" s="327"/>
      <c r="BF35" s="134"/>
      <c r="BG35" s="134"/>
      <c r="BH35" s="134"/>
    </row>
    <row r="36" spans="1:60">
      <c r="B36" s="322"/>
      <c r="C36" s="322"/>
      <c r="D36" s="86"/>
      <c r="E36" s="387"/>
      <c r="F36" s="388"/>
      <c r="G36" s="388"/>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S36" s="85"/>
      <c r="AT36" s="85"/>
      <c r="AU36" s="85"/>
      <c r="AV36" s="85"/>
      <c r="AW36" s="85"/>
      <c r="AX36" s="85"/>
      <c r="AY36" s="85"/>
      <c r="AZ36" s="85"/>
      <c r="BA36" s="327"/>
      <c r="BB36" s="327"/>
      <c r="BC36" s="327"/>
      <c r="BD36" s="327"/>
      <c r="BF36" s="134"/>
      <c r="BG36" s="134"/>
      <c r="BH36" s="134"/>
    </row>
    <row r="37" spans="1:60">
      <c r="C37" s="326"/>
      <c r="D37" s="368" t="s">
        <v>175</v>
      </c>
      <c r="E37" s="369">
        <v>120000</v>
      </c>
      <c r="F37" s="370">
        <v>43891</v>
      </c>
      <c r="G37" s="373"/>
      <c r="H37" s="327">
        <f t="shared" ref="H37:W50" si="35">IF(AND(H$8&gt;=$F37,OR($G37+30&gt;H$8,$G37=0)),IF(H$8-$F37&gt;365,($E37*(1+$C$4))/12,$E37/12),0)</f>
        <v>0</v>
      </c>
      <c r="I37" s="327">
        <f t="shared" si="35"/>
        <v>0</v>
      </c>
      <c r="J37" s="327">
        <f t="shared" si="35"/>
        <v>10000</v>
      </c>
      <c r="K37" s="327">
        <f t="shared" si="35"/>
        <v>10000</v>
      </c>
      <c r="L37" s="327">
        <f t="shared" si="35"/>
        <v>10000</v>
      </c>
      <c r="M37" s="327">
        <f t="shared" si="35"/>
        <v>10000</v>
      </c>
      <c r="N37" s="327">
        <f t="shared" si="35"/>
        <v>10000</v>
      </c>
      <c r="O37" s="327">
        <f t="shared" si="35"/>
        <v>10000</v>
      </c>
      <c r="P37" s="327">
        <f t="shared" si="35"/>
        <v>10000</v>
      </c>
      <c r="Q37" s="327">
        <f t="shared" si="35"/>
        <v>10000</v>
      </c>
      <c r="R37" s="327">
        <f t="shared" si="35"/>
        <v>10000</v>
      </c>
      <c r="S37" s="327">
        <f t="shared" si="35"/>
        <v>10000</v>
      </c>
      <c r="T37" s="327">
        <f t="shared" si="35"/>
        <v>10000</v>
      </c>
      <c r="U37" s="327">
        <f t="shared" si="35"/>
        <v>10000</v>
      </c>
      <c r="V37" s="327">
        <f t="shared" si="35"/>
        <v>10300</v>
      </c>
      <c r="W37" s="327">
        <f t="shared" si="35"/>
        <v>10300</v>
      </c>
      <c r="X37" s="327">
        <f t="shared" ref="X37:AM50" si="36">IF(AND(X$8&gt;=$F37,OR($G37+30&gt;X$8,$G37=0)),IF(X$8-$F37&gt;365,($E37*(1+$C$4))/12,$E37/12),0)</f>
        <v>10300</v>
      </c>
      <c r="Y37" s="327">
        <f t="shared" si="36"/>
        <v>10300</v>
      </c>
      <c r="Z37" s="327">
        <f t="shared" si="36"/>
        <v>10300</v>
      </c>
      <c r="AA37" s="327">
        <f t="shared" si="36"/>
        <v>10300</v>
      </c>
      <c r="AB37" s="327">
        <f t="shared" si="36"/>
        <v>10300</v>
      </c>
      <c r="AC37" s="327">
        <f t="shared" si="36"/>
        <v>10300</v>
      </c>
      <c r="AD37" s="327">
        <f t="shared" si="36"/>
        <v>10300</v>
      </c>
      <c r="AE37" s="327">
        <f t="shared" si="36"/>
        <v>10300</v>
      </c>
      <c r="AF37" s="327">
        <f t="shared" si="36"/>
        <v>10300</v>
      </c>
      <c r="AG37" s="327">
        <f t="shared" si="36"/>
        <v>10300</v>
      </c>
      <c r="AH37" s="327">
        <f t="shared" si="36"/>
        <v>10300</v>
      </c>
      <c r="AI37" s="327">
        <f t="shared" si="36"/>
        <v>10300</v>
      </c>
      <c r="AJ37" s="327">
        <f t="shared" si="36"/>
        <v>10300</v>
      </c>
      <c r="AK37" s="327">
        <f t="shared" si="36"/>
        <v>10300</v>
      </c>
      <c r="AL37" s="327">
        <f t="shared" si="36"/>
        <v>10300</v>
      </c>
      <c r="AM37" s="327">
        <f t="shared" si="36"/>
        <v>10300</v>
      </c>
      <c r="AN37" s="327">
        <f t="shared" ref="AN37:AQ50" si="37">IF(AND(AN$8&gt;=$F37,OR($G37+30&gt;AN$8,$G37=0)),IF(AN$8-$F37&gt;365,($E37*(1+$C$4))/12,$E37/12),0)</f>
        <v>10300</v>
      </c>
      <c r="AO37" s="327">
        <f t="shared" si="37"/>
        <v>10300</v>
      </c>
      <c r="AP37" s="327">
        <f t="shared" si="37"/>
        <v>10300</v>
      </c>
      <c r="AQ37" s="327">
        <f t="shared" si="37"/>
        <v>10300</v>
      </c>
      <c r="AS37" s="327">
        <f t="shared" ref="AS37:AS50" si="38">SUM(H37:J37)</f>
        <v>10000</v>
      </c>
      <c r="AT37" s="327">
        <f t="shared" ref="AT37:AT50" si="39">SUM(K37:M37)</f>
        <v>30000</v>
      </c>
      <c r="AU37" s="327">
        <f t="shared" ref="AU37:AU50" si="40">SUM(N37:P37)</f>
        <v>30000</v>
      </c>
      <c r="AV37" s="327">
        <f t="shared" ref="AV37:AV50" si="41">SUM(Q37:S37)</f>
        <v>30000</v>
      </c>
      <c r="AW37" s="327">
        <f t="shared" ref="AW37:AW50" si="42">SUM(T37:V37)</f>
        <v>30300</v>
      </c>
      <c r="AX37" s="327">
        <f t="shared" ref="AX37:AX50" si="43">SUM(W37:Y37)</f>
        <v>30900</v>
      </c>
      <c r="AY37" s="327">
        <f t="shared" ref="AY37:AY50" si="44">SUM(Z37:AB37)</f>
        <v>30900</v>
      </c>
      <c r="AZ37" s="327">
        <f t="shared" ref="AZ37:AZ50" si="45">SUM(AC37:AE37)</f>
        <v>30900</v>
      </c>
      <c r="BA37" s="327">
        <f t="shared" si="11"/>
        <v>30900</v>
      </c>
      <c r="BB37" s="327">
        <f t="shared" si="12"/>
        <v>30900</v>
      </c>
      <c r="BC37" s="327">
        <f t="shared" si="13"/>
        <v>30900</v>
      </c>
      <c r="BD37" s="327">
        <f t="shared" si="14"/>
        <v>30900</v>
      </c>
      <c r="BF37" s="372">
        <f>SUM(AS37:AV37)</f>
        <v>100000</v>
      </c>
      <c r="BG37" s="372">
        <f>SUM(AW37:AZ37)</f>
        <v>123000</v>
      </c>
      <c r="BH37" s="372">
        <f t="shared" ref="BH37:BH50" si="46">SUM(BA37:BD37)</f>
        <v>123600</v>
      </c>
    </row>
    <row r="38" spans="1:60">
      <c r="B38" s="330"/>
      <c r="C38" s="326"/>
      <c r="D38" s="368" t="s">
        <v>176</v>
      </c>
      <c r="E38" s="369">
        <v>120000</v>
      </c>
      <c r="F38" s="370">
        <v>44013</v>
      </c>
      <c r="G38" s="373"/>
      <c r="H38" s="327">
        <f t="shared" si="35"/>
        <v>0</v>
      </c>
      <c r="I38" s="327">
        <f t="shared" si="35"/>
        <v>0</v>
      </c>
      <c r="J38" s="327">
        <f t="shared" si="35"/>
        <v>0</v>
      </c>
      <c r="K38" s="327">
        <f t="shared" si="35"/>
        <v>0</v>
      </c>
      <c r="L38" s="327">
        <f t="shared" si="35"/>
        <v>0</v>
      </c>
      <c r="M38" s="327">
        <f t="shared" si="35"/>
        <v>0</v>
      </c>
      <c r="N38" s="327">
        <f t="shared" si="35"/>
        <v>10000</v>
      </c>
      <c r="O38" s="327">
        <f t="shared" si="35"/>
        <v>10000</v>
      </c>
      <c r="P38" s="327">
        <f t="shared" si="35"/>
        <v>10000</v>
      </c>
      <c r="Q38" s="327">
        <f t="shared" si="35"/>
        <v>10000</v>
      </c>
      <c r="R38" s="327">
        <f t="shared" si="35"/>
        <v>10000</v>
      </c>
      <c r="S38" s="327">
        <f t="shared" si="35"/>
        <v>10000</v>
      </c>
      <c r="T38" s="327">
        <f t="shared" si="35"/>
        <v>10000</v>
      </c>
      <c r="U38" s="327">
        <f t="shared" si="35"/>
        <v>10000</v>
      </c>
      <c r="V38" s="327">
        <f t="shared" si="35"/>
        <v>10000</v>
      </c>
      <c r="W38" s="327">
        <f t="shared" si="35"/>
        <v>10000</v>
      </c>
      <c r="X38" s="327">
        <f t="shared" si="36"/>
        <v>10000</v>
      </c>
      <c r="Y38" s="327">
        <f t="shared" si="36"/>
        <v>10000</v>
      </c>
      <c r="Z38" s="327">
        <f t="shared" si="36"/>
        <v>10300</v>
      </c>
      <c r="AA38" s="327">
        <f t="shared" si="36"/>
        <v>10300</v>
      </c>
      <c r="AB38" s="327">
        <f t="shared" si="36"/>
        <v>10300</v>
      </c>
      <c r="AC38" s="327">
        <f t="shared" si="36"/>
        <v>10300</v>
      </c>
      <c r="AD38" s="327">
        <f t="shared" si="36"/>
        <v>10300</v>
      </c>
      <c r="AE38" s="327">
        <f t="shared" si="36"/>
        <v>10300</v>
      </c>
      <c r="AF38" s="327">
        <f t="shared" si="36"/>
        <v>10300</v>
      </c>
      <c r="AG38" s="327">
        <f t="shared" si="36"/>
        <v>10300</v>
      </c>
      <c r="AH38" s="327">
        <f t="shared" si="36"/>
        <v>10300</v>
      </c>
      <c r="AI38" s="327">
        <f t="shared" si="36"/>
        <v>10300</v>
      </c>
      <c r="AJ38" s="327">
        <f t="shared" si="36"/>
        <v>10300</v>
      </c>
      <c r="AK38" s="327">
        <f t="shared" si="36"/>
        <v>10300</v>
      </c>
      <c r="AL38" s="327">
        <f t="shared" si="36"/>
        <v>10300</v>
      </c>
      <c r="AM38" s="327">
        <f t="shared" si="36"/>
        <v>10300</v>
      </c>
      <c r="AN38" s="327">
        <f t="shared" si="37"/>
        <v>10300</v>
      </c>
      <c r="AO38" s="327">
        <f t="shared" si="37"/>
        <v>10300</v>
      </c>
      <c r="AP38" s="327">
        <f t="shared" si="37"/>
        <v>10300</v>
      </c>
      <c r="AQ38" s="327">
        <f t="shared" si="37"/>
        <v>10300</v>
      </c>
      <c r="AS38" s="327">
        <f t="shared" si="38"/>
        <v>0</v>
      </c>
      <c r="AT38" s="327">
        <f t="shared" si="39"/>
        <v>0</v>
      </c>
      <c r="AU38" s="327">
        <f t="shared" si="40"/>
        <v>30000</v>
      </c>
      <c r="AV38" s="327">
        <f t="shared" si="41"/>
        <v>30000</v>
      </c>
      <c r="AW38" s="327">
        <f t="shared" si="42"/>
        <v>30000</v>
      </c>
      <c r="AX38" s="327">
        <f t="shared" si="43"/>
        <v>30000</v>
      </c>
      <c r="AY38" s="327">
        <f t="shared" si="44"/>
        <v>30900</v>
      </c>
      <c r="AZ38" s="327">
        <f t="shared" si="45"/>
        <v>30900</v>
      </c>
      <c r="BA38" s="327">
        <f t="shared" si="11"/>
        <v>30900</v>
      </c>
      <c r="BB38" s="327">
        <f t="shared" si="12"/>
        <v>30900</v>
      </c>
      <c r="BC38" s="327">
        <f t="shared" si="13"/>
        <v>30900</v>
      </c>
      <c r="BD38" s="327">
        <f t="shared" si="14"/>
        <v>30900</v>
      </c>
      <c r="BF38" s="372">
        <f t="shared" ref="BF38:BF50" si="47">SUM(AS38:AV38)</f>
        <v>60000</v>
      </c>
      <c r="BG38" s="372">
        <f>SUM(AW38:AZ38)</f>
        <v>121800</v>
      </c>
      <c r="BH38" s="372">
        <f t="shared" si="46"/>
        <v>123600</v>
      </c>
    </row>
    <row r="39" spans="1:60">
      <c r="B39" s="330"/>
      <c r="C39" s="326"/>
      <c r="D39" s="368" t="s">
        <v>220</v>
      </c>
      <c r="E39" s="369">
        <v>75000</v>
      </c>
      <c r="F39" s="370">
        <v>44228</v>
      </c>
      <c r="G39" s="373"/>
      <c r="H39" s="327">
        <f t="shared" si="35"/>
        <v>0</v>
      </c>
      <c r="I39" s="327">
        <f t="shared" si="35"/>
        <v>0</v>
      </c>
      <c r="J39" s="327">
        <f t="shared" si="35"/>
        <v>0</v>
      </c>
      <c r="K39" s="327">
        <f t="shared" si="35"/>
        <v>0</v>
      </c>
      <c r="L39" s="327">
        <f t="shared" si="35"/>
        <v>0</v>
      </c>
      <c r="M39" s="327">
        <f t="shared" si="35"/>
        <v>0</v>
      </c>
      <c r="N39" s="327">
        <f t="shared" si="35"/>
        <v>0</v>
      </c>
      <c r="O39" s="327">
        <f t="shared" si="35"/>
        <v>0</v>
      </c>
      <c r="P39" s="327">
        <f t="shared" si="35"/>
        <v>0</v>
      </c>
      <c r="Q39" s="327">
        <f t="shared" si="35"/>
        <v>0</v>
      </c>
      <c r="R39" s="327">
        <f t="shared" si="35"/>
        <v>0</v>
      </c>
      <c r="S39" s="327">
        <f t="shared" si="35"/>
        <v>0</v>
      </c>
      <c r="T39" s="327">
        <f t="shared" si="35"/>
        <v>0</v>
      </c>
      <c r="U39" s="327">
        <f t="shared" si="35"/>
        <v>6250</v>
      </c>
      <c r="V39" s="327">
        <f t="shared" si="35"/>
        <v>6250</v>
      </c>
      <c r="W39" s="327">
        <f t="shared" si="35"/>
        <v>6250</v>
      </c>
      <c r="X39" s="327">
        <f t="shared" si="36"/>
        <v>6250</v>
      </c>
      <c r="Y39" s="327">
        <f t="shared" si="36"/>
        <v>6250</v>
      </c>
      <c r="Z39" s="327">
        <f t="shared" si="36"/>
        <v>6250</v>
      </c>
      <c r="AA39" s="327">
        <f t="shared" si="36"/>
        <v>6250</v>
      </c>
      <c r="AB39" s="327">
        <f t="shared" si="36"/>
        <v>6250</v>
      </c>
      <c r="AC39" s="327">
        <f t="shared" si="36"/>
        <v>6250</v>
      </c>
      <c r="AD39" s="327">
        <f t="shared" si="36"/>
        <v>6250</v>
      </c>
      <c r="AE39" s="327">
        <f t="shared" si="36"/>
        <v>6250</v>
      </c>
      <c r="AF39" s="327">
        <f t="shared" si="36"/>
        <v>6250</v>
      </c>
      <c r="AG39" s="327">
        <f t="shared" si="36"/>
        <v>6437.5</v>
      </c>
      <c r="AH39" s="327">
        <f t="shared" si="36"/>
        <v>6437.5</v>
      </c>
      <c r="AI39" s="327">
        <f t="shared" si="36"/>
        <v>6437.5</v>
      </c>
      <c r="AJ39" s="327">
        <f t="shared" si="36"/>
        <v>6437.5</v>
      </c>
      <c r="AK39" s="327">
        <f t="shared" si="36"/>
        <v>6437.5</v>
      </c>
      <c r="AL39" s="327">
        <f t="shared" si="36"/>
        <v>6437.5</v>
      </c>
      <c r="AM39" s="327">
        <f t="shared" si="36"/>
        <v>6437.5</v>
      </c>
      <c r="AN39" s="327">
        <f t="shared" si="37"/>
        <v>6437.5</v>
      </c>
      <c r="AO39" s="327">
        <f t="shared" si="37"/>
        <v>6437.5</v>
      </c>
      <c r="AP39" s="327">
        <f t="shared" si="37"/>
        <v>6437.5</v>
      </c>
      <c r="AQ39" s="327">
        <f t="shared" si="37"/>
        <v>6437.5</v>
      </c>
      <c r="AS39" s="327">
        <f t="shared" si="38"/>
        <v>0</v>
      </c>
      <c r="AT39" s="327">
        <f t="shared" si="39"/>
        <v>0</v>
      </c>
      <c r="AU39" s="327">
        <f t="shared" si="40"/>
        <v>0</v>
      </c>
      <c r="AV39" s="327">
        <f t="shared" si="41"/>
        <v>0</v>
      </c>
      <c r="AW39" s="327">
        <f t="shared" si="42"/>
        <v>12500</v>
      </c>
      <c r="AX39" s="327">
        <f t="shared" si="43"/>
        <v>18750</v>
      </c>
      <c r="AY39" s="327">
        <f t="shared" si="44"/>
        <v>18750</v>
      </c>
      <c r="AZ39" s="327">
        <f t="shared" si="45"/>
        <v>18750</v>
      </c>
      <c r="BA39" s="327">
        <f t="shared" si="11"/>
        <v>19125</v>
      </c>
      <c r="BB39" s="327">
        <f t="shared" si="12"/>
        <v>19312.5</v>
      </c>
      <c r="BC39" s="327">
        <f t="shared" si="13"/>
        <v>19312.5</v>
      </c>
      <c r="BD39" s="327">
        <f t="shared" si="14"/>
        <v>19312.5</v>
      </c>
      <c r="BF39" s="372">
        <f t="shared" si="47"/>
        <v>0</v>
      </c>
      <c r="BG39" s="372">
        <f t="shared" ref="BG39:BG48" si="48">SUM(AW39:AZ39)</f>
        <v>68750</v>
      </c>
      <c r="BH39" s="372">
        <f t="shared" si="46"/>
        <v>77062.5</v>
      </c>
    </row>
    <row r="40" spans="1:60">
      <c r="C40" s="326"/>
      <c r="D40" s="368" t="s">
        <v>177</v>
      </c>
      <c r="E40" s="369">
        <v>50000</v>
      </c>
      <c r="F40" s="370">
        <v>44409</v>
      </c>
      <c r="G40" s="373"/>
      <c r="H40" s="327">
        <f t="shared" si="35"/>
        <v>0</v>
      </c>
      <c r="I40" s="327">
        <f t="shared" si="35"/>
        <v>0</v>
      </c>
      <c r="J40" s="327">
        <f t="shared" si="35"/>
        <v>0</v>
      </c>
      <c r="K40" s="327">
        <f t="shared" si="35"/>
        <v>0</v>
      </c>
      <c r="L40" s="327">
        <f t="shared" si="35"/>
        <v>0</v>
      </c>
      <c r="M40" s="327">
        <f t="shared" si="35"/>
        <v>0</v>
      </c>
      <c r="N40" s="327">
        <f t="shared" si="35"/>
        <v>0</v>
      </c>
      <c r="O40" s="327">
        <f t="shared" si="35"/>
        <v>0</v>
      </c>
      <c r="P40" s="327">
        <f t="shared" si="35"/>
        <v>0</v>
      </c>
      <c r="Q40" s="327">
        <f t="shared" si="35"/>
        <v>0</v>
      </c>
      <c r="R40" s="327">
        <f t="shared" si="35"/>
        <v>0</v>
      </c>
      <c r="S40" s="327">
        <f t="shared" si="35"/>
        <v>0</v>
      </c>
      <c r="T40" s="327">
        <f t="shared" si="35"/>
        <v>0</v>
      </c>
      <c r="U40" s="327">
        <f t="shared" si="35"/>
        <v>0</v>
      </c>
      <c r="V40" s="327">
        <f t="shared" si="35"/>
        <v>0</v>
      </c>
      <c r="W40" s="327">
        <f t="shared" si="35"/>
        <v>0</v>
      </c>
      <c r="X40" s="327">
        <f t="shared" si="36"/>
        <v>0</v>
      </c>
      <c r="Y40" s="327">
        <f t="shared" si="36"/>
        <v>0</v>
      </c>
      <c r="Z40" s="327">
        <f t="shared" si="36"/>
        <v>0</v>
      </c>
      <c r="AA40" s="327">
        <f t="shared" si="36"/>
        <v>4166.666666666667</v>
      </c>
      <c r="AB40" s="327">
        <f t="shared" si="36"/>
        <v>4166.666666666667</v>
      </c>
      <c r="AC40" s="327">
        <f t="shared" si="36"/>
        <v>4166.666666666667</v>
      </c>
      <c r="AD40" s="327">
        <f t="shared" si="36"/>
        <v>4166.666666666667</v>
      </c>
      <c r="AE40" s="327">
        <f t="shared" si="36"/>
        <v>4166.666666666667</v>
      </c>
      <c r="AF40" s="327">
        <f t="shared" si="36"/>
        <v>4166.666666666667</v>
      </c>
      <c r="AG40" s="327">
        <f t="shared" si="36"/>
        <v>4166.666666666667</v>
      </c>
      <c r="AH40" s="327">
        <f t="shared" si="36"/>
        <v>4166.666666666667</v>
      </c>
      <c r="AI40" s="327">
        <f t="shared" si="36"/>
        <v>4166.666666666667</v>
      </c>
      <c r="AJ40" s="327">
        <f t="shared" si="36"/>
        <v>4166.666666666667</v>
      </c>
      <c r="AK40" s="327">
        <f t="shared" si="36"/>
        <v>4166.666666666667</v>
      </c>
      <c r="AL40" s="327">
        <f t="shared" si="36"/>
        <v>4166.666666666667</v>
      </c>
      <c r="AM40" s="327">
        <f t="shared" si="36"/>
        <v>4291.666666666667</v>
      </c>
      <c r="AN40" s="327">
        <f t="shared" si="37"/>
        <v>4291.666666666667</v>
      </c>
      <c r="AO40" s="327">
        <f t="shared" si="37"/>
        <v>4291.666666666667</v>
      </c>
      <c r="AP40" s="327">
        <f t="shared" si="37"/>
        <v>4291.666666666667</v>
      </c>
      <c r="AQ40" s="327">
        <f t="shared" si="37"/>
        <v>4291.666666666667</v>
      </c>
      <c r="AS40" s="327">
        <f t="shared" si="38"/>
        <v>0</v>
      </c>
      <c r="AT40" s="327">
        <f t="shared" si="39"/>
        <v>0</v>
      </c>
      <c r="AU40" s="327">
        <f t="shared" si="40"/>
        <v>0</v>
      </c>
      <c r="AV40" s="327">
        <f t="shared" si="41"/>
        <v>0</v>
      </c>
      <c r="AW40" s="327">
        <f t="shared" si="42"/>
        <v>0</v>
      </c>
      <c r="AX40" s="327">
        <f t="shared" si="43"/>
        <v>0</v>
      </c>
      <c r="AY40" s="327">
        <f t="shared" si="44"/>
        <v>8333.3333333333339</v>
      </c>
      <c r="AZ40" s="327">
        <f t="shared" si="45"/>
        <v>12500</v>
      </c>
      <c r="BA40" s="327">
        <f t="shared" si="11"/>
        <v>12500</v>
      </c>
      <c r="BB40" s="327">
        <f t="shared" si="12"/>
        <v>12500</v>
      </c>
      <c r="BC40" s="327">
        <f t="shared" si="13"/>
        <v>12750</v>
      </c>
      <c r="BD40" s="327">
        <f t="shared" si="14"/>
        <v>12875</v>
      </c>
      <c r="BF40" s="372">
        <f t="shared" si="47"/>
        <v>0</v>
      </c>
      <c r="BG40" s="372">
        <f t="shared" si="48"/>
        <v>20833.333333333336</v>
      </c>
      <c r="BH40" s="372">
        <f t="shared" si="46"/>
        <v>50625</v>
      </c>
    </row>
    <row r="41" spans="1:60">
      <c r="C41" s="326"/>
      <c r="D41" s="368" t="s">
        <v>178</v>
      </c>
      <c r="E41" s="369">
        <v>75000</v>
      </c>
      <c r="F41" s="370">
        <v>44440</v>
      </c>
      <c r="G41" s="373"/>
      <c r="H41" s="327">
        <f t="shared" si="35"/>
        <v>0</v>
      </c>
      <c r="I41" s="327">
        <f t="shared" si="35"/>
        <v>0</v>
      </c>
      <c r="J41" s="327">
        <f t="shared" si="35"/>
        <v>0</v>
      </c>
      <c r="K41" s="327">
        <f t="shared" si="35"/>
        <v>0</v>
      </c>
      <c r="L41" s="327">
        <f t="shared" si="35"/>
        <v>0</v>
      </c>
      <c r="M41" s="327">
        <f t="shared" si="35"/>
        <v>0</v>
      </c>
      <c r="N41" s="327">
        <f t="shared" si="35"/>
        <v>0</v>
      </c>
      <c r="O41" s="327">
        <f t="shared" si="35"/>
        <v>0</v>
      </c>
      <c r="P41" s="327">
        <f t="shared" si="35"/>
        <v>0</v>
      </c>
      <c r="Q41" s="327">
        <f t="shared" si="35"/>
        <v>0</v>
      </c>
      <c r="R41" s="327">
        <f t="shared" si="35"/>
        <v>0</v>
      </c>
      <c r="S41" s="327">
        <f t="shared" si="35"/>
        <v>0</v>
      </c>
      <c r="T41" s="327">
        <f t="shared" si="35"/>
        <v>0</v>
      </c>
      <c r="U41" s="327">
        <f t="shared" si="35"/>
        <v>0</v>
      </c>
      <c r="V41" s="327">
        <f t="shared" si="35"/>
        <v>0</v>
      </c>
      <c r="W41" s="327">
        <f t="shared" si="35"/>
        <v>0</v>
      </c>
      <c r="X41" s="327">
        <f t="shared" si="36"/>
        <v>0</v>
      </c>
      <c r="Y41" s="327">
        <f t="shared" si="36"/>
        <v>0</v>
      </c>
      <c r="Z41" s="327">
        <f t="shared" si="36"/>
        <v>0</v>
      </c>
      <c r="AA41" s="327">
        <f t="shared" si="36"/>
        <v>0</v>
      </c>
      <c r="AB41" s="327">
        <f t="shared" si="36"/>
        <v>6250</v>
      </c>
      <c r="AC41" s="327">
        <f t="shared" si="36"/>
        <v>6250</v>
      </c>
      <c r="AD41" s="327">
        <f t="shared" si="36"/>
        <v>6250</v>
      </c>
      <c r="AE41" s="327">
        <f t="shared" si="36"/>
        <v>6250</v>
      </c>
      <c r="AF41" s="327">
        <f t="shared" si="36"/>
        <v>6250</v>
      </c>
      <c r="AG41" s="327">
        <f t="shared" si="36"/>
        <v>6250</v>
      </c>
      <c r="AH41" s="327">
        <f t="shared" si="36"/>
        <v>6250</v>
      </c>
      <c r="AI41" s="327">
        <f t="shared" si="36"/>
        <v>6250</v>
      </c>
      <c r="AJ41" s="327">
        <f t="shared" si="36"/>
        <v>6250</v>
      </c>
      <c r="AK41" s="327">
        <f t="shared" si="36"/>
        <v>6250</v>
      </c>
      <c r="AL41" s="327">
        <f t="shared" si="36"/>
        <v>6250</v>
      </c>
      <c r="AM41" s="327">
        <f t="shared" si="36"/>
        <v>6250</v>
      </c>
      <c r="AN41" s="327">
        <f t="shared" si="37"/>
        <v>6437.5</v>
      </c>
      <c r="AO41" s="327">
        <f t="shared" si="37"/>
        <v>6437.5</v>
      </c>
      <c r="AP41" s="327">
        <f t="shared" si="37"/>
        <v>6437.5</v>
      </c>
      <c r="AQ41" s="327">
        <f t="shared" si="37"/>
        <v>6437.5</v>
      </c>
      <c r="AS41" s="327">
        <f t="shared" si="38"/>
        <v>0</v>
      </c>
      <c r="AT41" s="327">
        <f t="shared" si="39"/>
        <v>0</v>
      </c>
      <c r="AU41" s="327">
        <f t="shared" si="40"/>
        <v>0</v>
      </c>
      <c r="AV41" s="327">
        <f t="shared" si="41"/>
        <v>0</v>
      </c>
      <c r="AW41" s="327">
        <f t="shared" si="42"/>
        <v>0</v>
      </c>
      <c r="AX41" s="327">
        <f t="shared" si="43"/>
        <v>0</v>
      </c>
      <c r="AY41" s="327">
        <f t="shared" si="44"/>
        <v>6250</v>
      </c>
      <c r="AZ41" s="327">
        <f t="shared" si="45"/>
        <v>18750</v>
      </c>
      <c r="BA41" s="327">
        <f t="shared" si="11"/>
        <v>18750</v>
      </c>
      <c r="BB41" s="327">
        <f t="shared" si="12"/>
        <v>18750</v>
      </c>
      <c r="BC41" s="327">
        <f t="shared" si="13"/>
        <v>18937.5</v>
      </c>
      <c r="BD41" s="327">
        <f t="shared" si="14"/>
        <v>19312.5</v>
      </c>
      <c r="BF41" s="372">
        <f t="shared" si="47"/>
        <v>0</v>
      </c>
      <c r="BG41" s="372">
        <f t="shared" si="48"/>
        <v>25000</v>
      </c>
      <c r="BH41" s="372">
        <f t="shared" si="46"/>
        <v>75750</v>
      </c>
    </row>
    <row r="42" spans="1:60">
      <c r="C42" s="374"/>
      <c r="D42" s="389" t="s">
        <v>221</v>
      </c>
      <c r="E42" s="369">
        <v>60000</v>
      </c>
      <c r="F42" s="370">
        <v>44562</v>
      </c>
      <c r="G42" s="373"/>
      <c r="H42" s="327">
        <f t="shared" si="35"/>
        <v>0</v>
      </c>
      <c r="I42" s="327">
        <f t="shared" si="35"/>
        <v>0</v>
      </c>
      <c r="J42" s="327">
        <f t="shared" si="35"/>
        <v>0</v>
      </c>
      <c r="K42" s="327">
        <f t="shared" si="35"/>
        <v>0</v>
      </c>
      <c r="L42" s="327">
        <f t="shared" si="35"/>
        <v>0</v>
      </c>
      <c r="M42" s="327">
        <f t="shared" si="35"/>
        <v>0</v>
      </c>
      <c r="N42" s="327">
        <f t="shared" si="35"/>
        <v>0</v>
      </c>
      <c r="O42" s="327">
        <f t="shared" si="35"/>
        <v>0</v>
      </c>
      <c r="P42" s="327">
        <f t="shared" si="35"/>
        <v>0</v>
      </c>
      <c r="Q42" s="327">
        <f t="shared" si="35"/>
        <v>0</v>
      </c>
      <c r="R42" s="327">
        <f t="shared" si="35"/>
        <v>0</v>
      </c>
      <c r="S42" s="327">
        <f t="shared" si="35"/>
        <v>0</v>
      </c>
      <c r="T42" s="327">
        <f t="shared" si="35"/>
        <v>0</v>
      </c>
      <c r="U42" s="327">
        <f t="shared" si="35"/>
        <v>0</v>
      </c>
      <c r="V42" s="327">
        <f t="shared" si="35"/>
        <v>0</v>
      </c>
      <c r="W42" s="327">
        <f t="shared" si="35"/>
        <v>0</v>
      </c>
      <c r="X42" s="327">
        <f t="shared" si="36"/>
        <v>0</v>
      </c>
      <c r="Y42" s="327">
        <f t="shared" si="36"/>
        <v>0</v>
      </c>
      <c r="Z42" s="327">
        <f t="shared" si="36"/>
        <v>0</v>
      </c>
      <c r="AA42" s="327">
        <f t="shared" si="36"/>
        <v>0</v>
      </c>
      <c r="AB42" s="327">
        <f t="shared" si="36"/>
        <v>0</v>
      </c>
      <c r="AC42" s="327">
        <f t="shared" si="36"/>
        <v>0</v>
      </c>
      <c r="AD42" s="327">
        <f t="shared" si="36"/>
        <v>0</v>
      </c>
      <c r="AE42" s="327">
        <f t="shared" si="36"/>
        <v>0</v>
      </c>
      <c r="AF42" s="327">
        <f t="shared" si="36"/>
        <v>5000</v>
      </c>
      <c r="AG42" s="327">
        <f t="shared" si="36"/>
        <v>5000</v>
      </c>
      <c r="AH42" s="327">
        <f t="shared" si="36"/>
        <v>5000</v>
      </c>
      <c r="AI42" s="327">
        <f t="shared" si="36"/>
        <v>5000</v>
      </c>
      <c r="AJ42" s="327">
        <f t="shared" si="36"/>
        <v>5000</v>
      </c>
      <c r="AK42" s="327">
        <f t="shared" si="36"/>
        <v>5000</v>
      </c>
      <c r="AL42" s="327">
        <f t="shared" si="36"/>
        <v>5000</v>
      </c>
      <c r="AM42" s="327">
        <f t="shared" si="36"/>
        <v>5000</v>
      </c>
      <c r="AN42" s="327">
        <f t="shared" si="37"/>
        <v>5000</v>
      </c>
      <c r="AO42" s="327">
        <f t="shared" si="37"/>
        <v>5000</v>
      </c>
      <c r="AP42" s="327">
        <f t="shared" si="37"/>
        <v>5000</v>
      </c>
      <c r="AQ42" s="327">
        <f t="shared" si="37"/>
        <v>5000</v>
      </c>
      <c r="AS42" s="327">
        <f t="shared" si="38"/>
        <v>0</v>
      </c>
      <c r="AT42" s="327">
        <f t="shared" si="39"/>
        <v>0</v>
      </c>
      <c r="AU42" s="327">
        <f t="shared" si="40"/>
        <v>0</v>
      </c>
      <c r="AV42" s="327">
        <f t="shared" si="41"/>
        <v>0</v>
      </c>
      <c r="AW42" s="327">
        <f t="shared" si="42"/>
        <v>0</v>
      </c>
      <c r="AX42" s="327">
        <f t="shared" si="43"/>
        <v>0</v>
      </c>
      <c r="AY42" s="327">
        <f t="shared" si="44"/>
        <v>0</v>
      </c>
      <c r="AZ42" s="327">
        <f t="shared" si="45"/>
        <v>0</v>
      </c>
      <c r="BA42" s="327">
        <f t="shared" si="11"/>
        <v>15000</v>
      </c>
      <c r="BB42" s="327">
        <f t="shared" si="12"/>
        <v>15000</v>
      </c>
      <c r="BC42" s="327">
        <f t="shared" si="13"/>
        <v>15000</v>
      </c>
      <c r="BD42" s="327">
        <f t="shared" si="14"/>
        <v>15000</v>
      </c>
      <c r="BF42" s="372">
        <f t="shared" si="47"/>
        <v>0</v>
      </c>
      <c r="BG42" s="372">
        <f t="shared" si="48"/>
        <v>0</v>
      </c>
      <c r="BH42" s="372">
        <f t="shared" si="46"/>
        <v>60000</v>
      </c>
    </row>
    <row r="43" spans="1:60">
      <c r="C43" s="375"/>
      <c r="D43" s="376" t="s">
        <v>179</v>
      </c>
      <c r="E43" s="369">
        <v>60000</v>
      </c>
      <c r="F43" s="370">
        <v>44621</v>
      </c>
      <c r="G43" s="373"/>
      <c r="H43" s="327">
        <f t="shared" si="35"/>
        <v>0</v>
      </c>
      <c r="I43" s="327">
        <f t="shared" si="35"/>
        <v>0</v>
      </c>
      <c r="J43" s="327">
        <f t="shared" si="35"/>
        <v>0</v>
      </c>
      <c r="K43" s="327">
        <f t="shared" si="35"/>
        <v>0</v>
      </c>
      <c r="L43" s="327">
        <f t="shared" si="35"/>
        <v>0</v>
      </c>
      <c r="M43" s="327">
        <f t="shared" si="35"/>
        <v>0</v>
      </c>
      <c r="N43" s="327">
        <f t="shared" si="35"/>
        <v>0</v>
      </c>
      <c r="O43" s="327">
        <f t="shared" si="35"/>
        <v>0</v>
      </c>
      <c r="P43" s="327">
        <f t="shared" si="35"/>
        <v>0</v>
      </c>
      <c r="Q43" s="327">
        <f t="shared" si="35"/>
        <v>0</v>
      </c>
      <c r="R43" s="327">
        <f t="shared" si="35"/>
        <v>0</v>
      </c>
      <c r="S43" s="327">
        <f t="shared" si="35"/>
        <v>0</v>
      </c>
      <c r="T43" s="327">
        <f t="shared" si="35"/>
        <v>0</v>
      </c>
      <c r="U43" s="327">
        <f t="shared" si="35"/>
        <v>0</v>
      </c>
      <c r="V43" s="327">
        <f t="shared" si="35"/>
        <v>0</v>
      </c>
      <c r="W43" s="327">
        <f t="shared" si="35"/>
        <v>0</v>
      </c>
      <c r="X43" s="327">
        <f t="shared" si="36"/>
        <v>0</v>
      </c>
      <c r="Y43" s="327">
        <f t="shared" si="36"/>
        <v>0</v>
      </c>
      <c r="Z43" s="327">
        <f t="shared" si="36"/>
        <v>0</v>
      </c>
      <c r="AA43" s="327">
        <f t="shared" si="36"/>
        <v>0</v>
      </c>
      <c r="AB43" s="327">
        <f t="shared" si="36"/>
        <v>0</v>
      </c>
      <c r="AC43" s="327">
        <f t="shared" si="36"/>
        <v>0</v>
      </c>
      <c r="AD43" s="327">
        <f t="shared" si="36"/>
        <v>0</v>
      </c>
      <c r="AE43" s="327">
        <f t="shared" si="36"/>
        <v>0</v>
      </c>
      <c r="AF43" s="327">
        <f t="shared" si="36"/>
        <v>0</v>
      </c>
      <c r="AG43" s="327">
        <f t="shared" si="36"/>
        <v>0</v>
      </c>
      <c r="AH43" s="327">
        <f t="shared" si="36"/>
        <v>5000</v>
      </c>
      <c r="AI43" s="327">
        <f t="shared" si="36"/>
        <v>5000</v>
      </c>
      <c r="AJ43" s="327">
        <f t="shared" si="36"/>
        <v>5000</v>
      </c>
      <c r="AK43" s="327">
        <f t="shared" si="36"/>
        <v>5000</v>
      </c>
      <c r="AL43" s="327">
        <f t="shared" si="36"/>
        <v>5000</v>
      </c>
      <c r="AM43" s="327">
        <f t="shared" si="36"/>
        <v>5000</v>
      </c>
      <c r="AN43" s="327">
        <f t="shared" si="37"/>
        <v>5000</v>
      </c>
      <c r="AO43" s="327">
        <f t="shared" si="37"/>
        <v>5000</v>
      </c>
      <c r="AP43" s="327">
        <f t="shared" si="37"/>
        <v>5000</v>
      </c>
      <c r="AQ43" s="327">
        <f t="shared" si="37"/>
        <v>5000</v>
      </c>
      <c r="AS43" s="327">
        <f t="shared" si="38"/>
        <v>0</v>
      </c>
      <c r="AT43" s="327">
        <f t="shared" si="39"/>
        <v>0</v>
      </c>
      <c r="AU43" s="327">
        <f t="shared" si="40"/>
        <v>0</v>
      </c>
      <c r="AV43" s="327">
        <f t="shared" si="41"/>
        <v>0</v>
      </c>
      <c r="AW43" s="327">
        <f t="shared" si="42"/>
        <v>0</v>
      </c>
      <c r="AX43" s="327">
        <f t="shared" si="43"/>
        <v>0</v>
      </c>
      <c r="AY43" s="327">
        <f t="shared" si="44"/>
        <v>0</v>
      </c>
      <c r="AZ43" s="327">
        <f t="shared" si="45"/>
        <v>0</v>
      </c>
      <c r="BA43" s="327">
        <f t="shared" si="11"/>
        <v>5000</v>
      </c>
      <c r="BB43" s="327">
        <f t="shared" si="12"/>
        <v>15000</v>
      </c>
      <c r="BC43" s="327">
        <f t="shared" si="13"/>
        <v>15000</v>
      </c>
      <c r="BD43" s="327">
        <f t="shared" si="14"/>
        <v>15000</v>
      </c>
      <c r="BF43" s="372">
        <f t="shared" si="47"/>
        <v>0</v>
      </c>
      <c r="BG43" s="372">
        <f t="shared" si="48"/>
        <v>0</v>
      </c>
      <c r="BH43" s="372">
        <f t="shared" si="46"/>
        <v>50000</v>
      </c>
    </row>
    <row r="44" spans="1:60">
      <c r="C44" s="375"/>
      <c r="D44" s="376" t="s">
        <v>177</v>
      </c>
      <c r="E44" s="369">
        <v>50000</v>
      </c>
      <c r="F44" s="370">
        <v>44805</v>
      </c>
      <c r="G44" s="373"/>
      <c r="H44" s="327">
        <f t="shared" si="35"/>
        <v>0</v>
      </c>
      <c r="I44" s="327">
        <f t="shared" si="35"/>
        <v>0</v>
      </c>
      <c r="J44" s="327">
        <f t="shared" si="35"/>
        <v>0</v>
      </c>
      <c r="K44" s="327">
        <f t="shared" si="35"/>
        <v>0</v>
      </c>
      <c r="L44" s="327">
        <f t="shared" si="35"/>
        <v>0</v>
      </c>
      <c r="M44" s="327">
        <f t="shared" si="35"/>
        <v>0</v>
      </c>
      <c r="N44" s="327">
        <f t="shared" si="35"/>
        <v>0</v>
      </c>
      <c r="O44" s="327">
        <f t="shared" si="35"/>
        <v>0</v>
      </c>
      <c r="P44" s="327">
        <f t="shared" si="35"/>
        <v>0</v>
      </c>
      <c r="Q44" s="327">
        <f t="shared" si="35"/>
        <v>0</v>
      </c>
      <c r="R44" s="327">
        <f t="shared" si="35"/>
        <v>0</v>
      </c>
      <c r="S44" s="327">
        <f t="shared" si="35"/>
        <v>0</v>
      </c>
      <c r="T44" s="327">
        <f t="shared" si="35"/>
        <v>0</v>
      </c>
      <c r="U44" s="327">
        <f t="shared" si="35"/>
        <v>0</v>
      </c>
      <c r="V44" s="327">
        <f t="shared" si="35"/>
        <v>0</v>
      </c>
      <c r="W44" s="327">
        <f t="shared" si="35"/>
        <v>0</v>
      </c>
      <c r="X44" s="327">
        <f t="shared" si="36"/>
        <v>0</v>
      </c>
      <c r="Y44" s="327">
        <f t="shared" si="36"/>
        <v>0</v>
      </c>
      <c r="Z44" s="327">
        <f t="shared" si="36"/>
        <v>0</v>
      </c>
      <c r="AA44" s="327">
        <f t="shared" si="36"/>
        <v>0</v>
      </c>
      <c r="AB44" s="327">
        <f t="shared" si="36"/>
        <v>0</v>
      </c>
      <c r="AC44" s="327">
        <f t="shared" si="36"/>
        <v>0</v>
      </c>
      <c r="AD44" s="327">
        <f t="shared" si="36"/>
        <v>0</v>
      </c>
      <c r="AE44" s="327">
        <f t="shared" si="36"/>
        <v>0</v>
      </c>
      <c r="AF44" s="327">
        <f t="shared" si="36"/>
        <v>0</v>
      </c>
      <c r="AG44" s="327">
        <f t="shared" si="36"/>
        <v>0</v>
      </c>
      <c r="AH44" s="327">
        <f t="shared" si="36"/>
        <v>0</v>
      </c>
      <c r="AI44" s="327">
        <f t="shared" si="36"/>
        <v>0</v>
      </c>
      <c r="AJ44" s="327">
        <f t="shared" si="36"/>
        <v>0</v>
      </c>
      <c r="AK44" s="327">
        <f t="shared" si="36"/>
        <v>0</v>
      </c>
      <c r="AL44" s="327">
        <f t="shared" si="36"/>
        <v>0</v>
      </c>
      <c r="AM44" s="327">
        <f t="shared" si="36"/>
        <v>0</v>
      </c>
      <c r="AN44" s="327">
        <f t="shared" si="37"/>
        <v>4166.666666666667</v>
      </c>
      <c r="AO44" s="327">
        <f t="shared" si="37"/>
        <v>4166.666666666667</v>
      </c>
      <c r="AP44" s="327">
        <f t="shared" si="37"/>
        <v>4166.666666666667</v>
      </c>
      <c r="AQ44" s="327">
        <f t="shared" si="37"/>
        <v>4166.666666666667</v>
      </c>
      <c r="AS44" s="327">
        <f t="shared" si="38"/>
        <v>0</v>
      </c>
      <c r="AT44" s="327">
        <f t="shared" si="39"/>
        <v>0</v>
      </c>
      <c r="AU44" s="327">
        <f t="shared" si="40"/>
        <v>0</v>
      </c>
      <c r="AV44" s="327">
        <f t="shared" si="41"/>
        <v>0</v>
      </c>
      <c r="AW44" s="327">
        <f t="shared" si="42"/>
        <v>0</v>
      </c>
      <c r="AX44" s="327">
        <f t="shared" si="43"/>
        <v>0</v>
      </c>
      <c r="AY44" s="327">
        <f t="shared" si="44"/>
        <v>0</v>
      </c>
      <c r="AZ44" s="327">
        <f t="shared" si="45"/>
        <v>0</v>
      </c>
      <c r="BA44" s="327">
        <f t="shared" si="11"/>
        <v>0</v>
      </c>
      <c r="BB44" s="327">
        <f t="shared" si="12"/>
        <v>0</v>
      </c>
      <c r="BC44" s="327">
        <f t="shared" si="13"/>
        <v>4166.666666666667</v>
      </c>
      <c r="BD44" s="327">
        <f t="shared" si="14"/>
        <v>12500</v>
      </c>
      <c r="BF44" s="372">
        <f t="shared" si="47"/>
        <v>0</v>
      </c>
      <c r="BG44" s="372">
        <f t="shared" si="48"/>
        <v>0</v>
      </c>
      <c r="BH44" s="372">
        <f t="shared" si="46"/>
        <v>16666.666666666668</v>
      </c>
    </row>
    <row r="45" spans="1:60">
      <c r="C45" s="375"/>
      <c r="D45" s="376" t="s">
        <v>170</v>
      </c>
      <c r="E45" s="369"/>
      <c r="F45" s="370"/>
      <c r="G45" s="373"/>
      <c r="H45" s="327">
        <f t="shared" si="35"/>
        <v>0</v>
      </c>
      <c r="I45" s="327">
        <f t="shared" si="35"/>
        <v>0</v>
      </c>
      <c r="J45" s="327">
        <f t="shared" si="35"/>
        <v>0</v>
      </c>
      <c r="K45" s="327">
        <f t="shared" si="35"/>
        <v>0</v>
      </c>
      <c r="L45" s="327">
        <f t="shared" si="35"/>
        <v>0</v>
      </c>
      <c r="M45" s="327">
        <f t="shared" si="35"/>
        <v>0</v>
      </c>
      <c r="N45" s="327">
        <f t="shared" si="35"/>
        <v>0</v>
      </c>
      <c r="O45" s="327">
        <f t="shared" si="35"/>
        <v>0</v>
      </c>
      <c r="P45" s="327">
        <f t="shared" si="35"/>
        <v>0</v>
      </c>
      <c r="Q45" s="327">
        <f t="shared" si="35"/>
        <v>0</v>
      </c>
      <c r="R45" s="327">
        <f t="shared" si="35"/>
        <v>0</v>
      </c>
      <c r="S45" s="327">
        <f t="shared" si="35"/>
        <v>0</v>
      </c>
      <c r="T45" s="327">
        <f t="shared" si="35"/>
        <v>0</v>
      </c>
      <c r="U45" s="327">
        <f t="shared" si="35"/>
        <v>0</v>
      </c>
      <c r="V45" s="327">
        <f t="shared" si="35"/>
        <v>0</v>
      </c>
      <c r="W45" s="327">
        <f t="shared" si="35"/>
        <v>0</v>
      </c>
      <c r="X45" s="327">
        <f t="shared" si="36"/>
        <v>0</v>
      </c>
      <c r="Y45" s="327">
        <f t="shared" si="36"/>
        <v>0</v>
      </c>
      <c r="Z45" s="327">
        <f t="shared" si="36"/>
        <v>0</v>
      </c>
      <c r="AA45" s="327">
        <f t="shared" si="36"/>
        <v>0</v>
      </c>
      <c r="AB45" s="327">
        <f t="shared" si="36"/>
        <v>0</v>
      </c>
      <c r="AC45" s="327">
        <f t="shared" si="36"/>
        <v>0</v>
      </c>
      <c r="AD45" s="327">
        <f t="shared" si="36"/>
        <v>0</v>
      </c>
      <c r="AE45" s="327">
        <f t="shared" si="36"/>
        <v>0</v>
      </c>
      <c r="AF45" s="327">
        <f t="shared" si="36"/>
        <v>0</v>
      </c>
      <c r="AG45" s="327">
        <f t="shared" si="36"/>
        <v>0</v>
      </c>
      <c r="AH45" s="327">
        <f t="shared" si="36"/>
        <v>0</v>
      </c>
      <c r="AI45" s="327">
        <f t="shared" si="36"/>
        <v>0</v>
      </c>
      <c r="AJ45" s="327">
        <f t="shared" si="36"/>
        <v>0</v>
      </c>
      <c r="AK45" s="327">
        <f t="shared" si="36"/>
        <v>0</v>
      </c>
      <c r="AL45" s="327">
        <f t="shared" si="36"/>
        <v>0</v>
      </c>
      <c r="AM45" s="327">
        <f t="shared" si="36"/>
        <v>0</v>
      </c>
      <c r="AN45" s="327">
        <f t="shared" si="37"/>
        <v>0</v>
      </c>
      <c r="AO45" s="327">
        <f t="shared" si="37"/>
        <v>0</v>
      </c>
      <c r="AP45" s="327">
        <f t="shared" si="37"/>
        <v>0</v>
      </c>
      <c r="AQ45" s="327">
        <f t="shared" si="37"/>
        <v>0</v>
      </c>
      <c r="AS45" s="327">
        <f t="shared" si="38"/>
        <v>0</v>
      </c>
      <c r="AT45" s="327">
        <f t="shared" si="39"/>
        <v>0</v>
      </c>
      <c r="AU45" s="327">
        <f t="shared" si="40"/>
        <v>0</v>
      </c>
      <c r="AV45" s="327">
        <f t="shared" si="41"/>
        <v>0</v>
      </c>
      <c r="AW45" s="327">
        <f t="shared" si="42"/>
        <v>0</v>
      </c>
      <c r="AX45" s="327">
        <f t="shared" si="43"/>
        <v>0</v>
      </c>
      <c r="AY45" s="327">
        <f t="shared" si="44"/>
        <v>0</v>
      </c>
      <c r="AZ45" s="327">
        <f t="shared" si="45"/>
        <v>0</v>
      </c>
      <c r="BA45" s="327">
        <f t="shared" si="11"/>
        <v>0</v>
      </c>
      <c r="BB45" s="327">
        <f t="shared" si="12"/>
        <v>0</v>
      </c>
      <c r="BC45" s="327">
        <f t="shared" si="13"/>
        <v>0</v>
      </c>
      <c r="BD45" s="327">
        <f t="shared" si="14"/>
        <v>0</v>
      </c>
      <c r="BF45" s="372">
        <f t="shared" si="47"/>
        <v>0</v>
      </c>
      <c r="BG45" s="372">
        <f t="shared" si="48"/>
        <v>0</v>
      </c>
      <c r="BH45" s="372">
        <f t="shared" si="46"/>
        <v>0</v>
      </c>
    </row>
    <row r="46" spans="1:60">
      <c r="C46" s="375"/>
      <c r="D46" s="376" t="s">
        <v>170</v>
      </c>
      <c r="E46" s="369"/>
      <c r="F46" s="370"/>
      <c r="G46" s="373"/>
      <c r="H46" s="327">
        <f t="shared" si="35"/>
        <v>0</v>
      </c>
      <c r="I46" s="327">
        <f t="shared" si="35"/>
        <v>0</v>
      </c>
      <c r="J46" s="327">
        <f t="shared" si="35"/>
        <v>0</v>
      </c>
      <c r="K46" s="327">
        <f t="shared" si="35"/>
        <v>0</v>
      </c>
      <c r="L46" s="327">
        <f t="shared" si="35"/>
        <v>0</v>
      </c>
      <c r="M46" s="327">
        <f t="shared" si="35"/>
        <v>0</v>
      </c>
      <c r="N46" s="327">
        <f t="shared" si="35"/>
        <v>0</v>
      </c>
      <c r="O46" s="327">
        <f t="shared" si="35"/>
        <v>0</v>
      </c>
      <c r="P46" s="327">
        <f t="shared" si="35"/>
        <v>0</v>
      </c>
      <c r="Q46" s="327">
        <f t="shared" si="35"/>
        <v>0</v>
      </c>
      <c r="R46" s="327">
        <f t="shared" si="35"/>
        <v>0</v>
      </c>
      <c r="S46" s="327">
        <f t="shared" si="35"/>
        <v>0</v>
      </c>
      <c r="T46" s="327">
        <f t="shared" si="35"/>
        <v>0</v>
      </c>
      <c r="U46" s="327">
        <f t="shared" si="35"/>
        <v>0</v>
      </c>
      <c r="V46" s="327">
        <f t="shared" si="35"/>
        <v>0</v>
      </c>
      <c r="W46" s="327">
        <f t="shared" si="35"/>
        <v>0</v>
      </c>
      <c r="X46" s="327">
        <f t="shared" si="36"/>
        <v>0</v>
      </c>
      <c r="Y46" s="327">
        <f t="shared" si="36"/>
        <v>0</v>
      </c>
      <c r="Z46" s="327">
        <f t="shared" si="36"/>
        <v>0</v>
      </c>
      <c r="AA46" s="327">
        <f t="shared" si="36"/>
        <v>0</v>
      </c>
      <c r="AB46" s="327">
        <f t="shared" si="36"/>
        <v>0</v>
      </c>
      <c r="AC46" s="327">
        <f t="shared" si="36"/>
        <v>0</v>
      </c>
      <c r="AD46" s="327">
        <f t="shared" si="36"/>
        <v>0</v>
      </c>
      <c r="AE46" s="327">
        <f t="shared" si="36"/>
        <v>0</v>
      </c>
      <c r="AF46" s="327">
        <f t="shared" si="36"/>
        <v>0</v>
      </c>
      <c r="AG46" s="327">
        <f t="shared" si="36"/>
        <v>0</v>
      </c>
      <c r="AH46" s="327">
        <f t="shared" si="36"/>
        <v>0</v>
      </c>
      <c r="AI46" s="327">
        <f t="shared" si="36"/>
        <v>0</v>
      </c>
      <c r="AJ46" s="327">
        <f t="shared" si="36"/>
        <v>0</v>
      </c>
      <c r="AK46" s="327">
        <f t="shared" si="36"/>
        <v>0</v>
      </c>
      <c r="AL46" s="327">
        <f t="shared" si="36"/>
        <v>0</v>
      </c>
      <c r="AM46" s="327">
        <f t="shared" si="36"/>
        <v>0</v>
      </c>
      <c r="AN46" s="327">
        <f t="shared" si="37"/>
        <v>0</v>
      </c>
      <c r="AO46" s="327">
        <f t="shared" si="37"/>
        <v>0</v>
      </c>
      <c r="AP46" s="327">
        <f t="shared" si="37"/>
        <v>0</v>
      </c>
      <c r="AQ46" s="327">
        <f t="shared" si="37"/>
        <v>0</v>
      </c>
      <c r="AS46" s="327">
        <f t="shared" si="38"/>
        <v>0</v>
      </c>
      <c r="AT46" s="327">
        <f t="shared" si="39"/>
        <v>0</v>
      </c>
      <c r="AU46" s="327">
        <f t="shared" si="40"/>
        <v>0</v>
      </c>
      <c r="AV46" s="327">
        <f t="shared" si="41"/>
        <v>0</v>
      </c>
      <c r="AW46" s="327">
        <f t="shared" si="42"/>
        <v>0</v>
      </c>
      <c r="AX46" s="327">
        <f t="shared" si="43"/>
        <v>0</v>
      </c>
      <c r="AY46" s="327">
        <f t="shared" si="44"/>
        <v>0</v>
      </c>
      <c r="AZ46" s="327">
        <f t="shared" si="45"/>
        <v>0</v>
      </c>
      <c r="BA46" s="327">
        <f t="shared" si="11"/>
        <v>0</v>
      </c>
      <c r="BB46" s="327">
        <f t="shared" si="12"/>
        <v>0</v>
      </c>
      <c r="BC46" s="327">
        <f t="shared" si="13"/>
        <v>0</v>
      </c>
      <c r="BD46" s="327">
        <f t="shared" si="14"/>
        <v>0</v>
      </c>
      <c r="BF46" s="372">
        <f t="shared" si="47"/>
        <v>0</v>
      </c>
      <c r="BG46" s="372">
        <f t="shared" si="48"/>
        <v>0</v>
      </c>
      <c r="BH46" s="372">
        <f t="shared" si="46"/>
        <v>0</v>
      </c>
    </row>
    <row r="47" spans="1:60">
      <c r="C47" s="375"/>
      <c r="D47" s="376" t="s">
        <v>170</v>
      </c>
      <c r="E47" s="369"/>
      <c r="F47" s="370"/>
      <c r="G47" s="373"/>
      <c r="H47" s="327">
        <f t="shared" si="35"/>
        <v>0</v>
      </c>
      <c r="I47" s="327">
        <f t="shared" si="35"/>
        <v>0</v>
      </c>
      <c r="J47" s="327">
        <f t="shared" si="35"/>
        <v>0</v>
      </c>
      <c r="K47" s="327">
        <f t="shared" si="35"/>
        <v>0</v>
      </c>
      <c r="L47" s="327">
        <f t="shared" si="35"/>
        <v>0</v>
      </c>
      <c r="M47" s="327">
        <f t="shared" si="35"/>
        <v>0</v>
      </c>
      <c r="N47" s="327">
        <f t="shared" si="35"/>
        <v>0</v>
      </c>
      <c r="O47" s="327">
        <f t="shared" si="35"/>
        <v>0</v>
      </c>
      <c r="P47" s="327">
        <f t="shared" si="35"/>
        <v>0</v>
      </c>
      <c r="Q47" s="327">
        <f t="shared" si="35"/>
        <v>0</v>
      </c>
      <c r="R47" s="327">
        <f t="shared" si="35"/>
        <v>0</v>
      </c>
      <c r="S47" s="327">
        <f t="shared" si="35"/>
        <v>0</v>
      </c>
      <c r="T47" s="327">
        <f t="shared" si="35"/>
        <v>0</v>
      </c>
      <c r="U47" s="327">
        <f t="shared" si="35"/>
        <v>0</v>
      </c>
      <c r="V47" s="327">
        <f t="shared" si="35"/>
        <v>0</v>
      </c>
      <c r="W47" s="327">
        <f t="shared" si="35"/>
        <v>0</v>
      </c>
      <c r="X47" s="327">
        <f t="shared" si="36"/>
        <v>0</v>
      </c>
      <c r="Y47" s="327">
        <f t="shared" si="36"/>
        <v>0</v>
      </c>
      <c r="Z47" s="327">
        <f t="shared" si="36"/>
        <v>0</v>
      </c>
      <c r="AA47" s="327">
        <f t="shared" si="36"/>
        <v>0</v>
      </c>
      <c r="AB47" s="327">
        <f t="shared" si="36"/>
        <v>0</v>
      </c>
      <c r="AC47" s="327">
        <f t="shared" si="36"/>
        <v>0</v>
      </c>
      <c r="AD47" s="327">
        <f t="shared" si="36"/>
        <v>0</v>
      </c>
      <c r="AE47" s="327">
        <f t="shared" si="36"/>
        <v>0</v>
      </c>
      <c r="AF47" s="327">
        <f t="shared" si="36"/>
        <v>0</v>
      </c>
      <c r="AG47" s="327">
        <f t="shared" si="36"/>
        <v>0</v>
      </c>
      <c r="AH47" s="327">
        <f t="shared" si="36"/>
        <v>0</v>
      </c>
      <c r="AI47" s="327">
        <f t="shared" si="36"/>
        <v>0</v>
      </c>
      <c r="AJ47" s="327">
        <f t="shared" si="36"/>
        <v>0</v>
      </c>
      <c r="AK47" s="327">
        <f t="shared" si="36"/>
        <v>0</v>
      </c>
      <c r="AL47" s="327">
        <f t="shared" si="36"/>
        <v>0</v>
      </c>
      <c r="AM47" s="327">
        <f t="shared" si="36"/>
        <v>0</v>
      </c>
      <c r="AN47" s="327">
        <f t="shared" si="37"/>
        <v>0</v>
      </c>
      <c r="AO47" s="327">
        <f t="shared" si="37"/>
        <v>0</v>
      </c>
      <c r="AP47" s="327">
        <f t="shared" si="37"/>
        <v>0</v>
      </c>
      <c r="AQ47" s="327">
        <f t="shared" si="37"/>
        <v>0</v>
      </c>
      <c r="AS47" s="327">
        <f t="shared" si="38"/>
        <v>0</v>
      </c>
      <c r="AT47" s="327">
        <f t="shared" si="39"/>
        <v>0</v>
      </c>
      <c r="AU47" s="327">
        <f t="shared" si="40"/>
        <v>0</v>
      </c>
      <c r="AV47" s="327">
        <f t="shared" si="41"/>
        <v>0</v>
      </c>
      <c r="AW47" s="327">
        <f t="shared" si="42"/>
        <v>0</v>
      </c>
      <c r="AX47" s="327">
        <f t="shared" si="43"/>
        <v>0</v>
      </c>
      <c r="AY47" s="327">
        <f t="shared" si="44"/>
        <v>0</v>
      </c>
      <c r="AZ47" s="327">
        <f t="shared" si="45"/>
        <v>0</v>
      </c>
      <c r="BA47" s="327">
        <f t="shared" si="11"/>
        <v>0</v>
      </c>
      <c r="BB47" s="327">
        <f t="shared" si="12"/>
        <v>0</v>
      </c>
      <c r="BC47" s="327">
        <f t="shared" si="13"/>
        <v>0</v>
      </c>
      <c r="BD47" s="327">
        <f t="shared" si="14"/>
        <v>0</v>
      </c>
      <c r="BF47" s="372">
        <f t="shared" si="47"/>
        <v>0</v>
      </c>
      <c r="BG47" s="372">
        <f>SUM(AW47:AZ47)</f>
        <v>0</v>
      </c>
      <c r="BH47" s="372">
        <f t="shared" si="46"/>
        <v>0</v>
      </c>
    </row>
    <row r="48" spans="1:60">
      <c r="C48" s="375"/>
      <c r="D48" s="376" t="s">
        <v>170</v>
      </c>
      <c r="E48" s="369"/>
      <c r="F48" s="370"/>
      <c r="G48" s="373"/>
      <c r="H48" s="327">
        <f t="shared" si="35"/>
        <v>0</v>
      </c>
      <c r="I48" s="327">
        <f t="shared" si="35"/>
        <v>0</v>
      </c>
      <c r="J48" s="327">
        <f t="shared" si="35"/>
        <v>0</v>
      </c>
      <c r="K48" s="327">
        <f t="shared" si="35"/>
        <v>0</v>
      </c>
      <c r="L48" s="327">
        <f t="shared" si="35"/>
        <v>0</v>
      </c>
      <c r="M48" s="327">
        <f t="shared" si="35"/>
        <v>0</v>
      </c>
      <c r="N48" s="327">
        <f t="shared" si="35"/>
        <v>0</v>
      </c>
      <c r="O48" s="327">
        <f t="shared" si="35"/>
        <v>0</v>
      </c>
      <c r="P48" s="327">
        <f t="shared" si="35"/>
        <v>0</v>
      </c>
      <c r="Q48" s="327">
        <f t="shared" si="35"/>
        <v>0</v>
      </c>
      <c r="R48" s="327">
        <f t="shared" si="35"/>
        <v>0</v>
      </c>
      <c r="S48" s="327">
        <f t="shared" si="35"/>
        <v>0</v>
      </c>
      <c r="T48" s="327">
        <f t="shared" si="35"/>
        <v>0</v>
      </c>
      <c r="U48" s="327">
        <f t="shared" si="35"/>
        <v>0</v>
      </c>
      <c r="V48" s="327">
        <f t="shared" si="35"/>
        <v>0</v>
      </c>
      <c r="W48" s="327">
        <f t="shared" si="35"/>
        <v>0</v>
      </c>
      <c r="X48" s="327">
        <f t="shared" si="36"/>
        <v>0</v>
      </c>
      <c r="Y48" s="327">
        <f t="shared" si="36"/>
        <v>0</v>
      </c>
      <c r="Z48" s="327">
        <f t="shared" si="36"/>
        <v>0</v>
      </c>
      <c r="AA48" s="327">
        <f t="shared" si="36"/>
        <v>0</v>
      </c>
      <c r="AB48" s="327">
        <f t="shared" si="36"/>
        <v>0</v>
      </c>
      <c r="AC48" s="327">
        <f t="shared" si="36"/>
        <v>0</v>
      </c>
      <c r="AD48" s="327">
        <f t="shared" si="36"/>
        <v>0</v>
      </c>
      <c r="AE48" s="327">
        <f t="shared" si="36"/>
        <v>0</v>
      </c>
      <c r="AF48" s="327">
        <f t="shared" si="36"/>
        <v>0</v>
      </c>
      <c r="AG48" s="327">
        <f t="shared" si="36"/>
        <v>0</v>
      </c>
      <c r="AH48" s="327">
        <f t="shared" si="36"/>
        <v>0</v>
      </c>
      <c r="AI48" s="327">
        <f t="shared" si="36"/>
        <v>0</v>
      </c>
      <c r="AJ48" s="327">
        <f t="shared" si="36"/>
        <v>0</v>
      </c>
      <c r="AK48" s="327">
        <f t="shared" si="36"/>
        <v>0</v>
      </c>
      <c r="AL48" s="327">
        <f t="shared" si="36"/>
        <v>0</v>
      </c>
      <c r="AM48" s="327">
        <f t="shared" si="36"/>
        <v>0</v>
      </c>
      <c r="AN48" s="327">
        <f t="shared" si="37"/>
        <v>0</v>
      </c>
      <c r="AO48" s="327">
        <f t="shared" si="37"/>
        <v>0</v>
      </c>
      <c r="AP48" s="327">
        <f t="shared" si="37"/>
        <v>0</v>
      </c>
      <c r="AQ48" s="327">
        <f t="shared" si="37"/>
        <v>0</v>
      </c>
      <c r="AS48" s="327">
        <f t="shared" si="38"/>
        <v>0</v>
      </c>
      <c r="AT48" s="327">
        <f t="shared" si="39"/>
        <v>0</v>
      </c>
      <c r="AU48" s="327">
        <f t="shared" si="40"/>
        <v>0</v>
      </c>
      <c r="AV48" s="327">
        <f t="shared" si="41"/>
        <v>0</v>
      </c>
      <c r="AW48" s="327">
        <f t="shared" si="42"/>
        <v>0</v>
      </c>
      <c r="AX48" s="327">
        <f t="shared" si="43"/>
        <v>0</v>
      </c>
      <c r="AY48" s="327">
        <f t="shared" si="44"/>
        <v>0</v>
      </c>
      <c r="AZ48" s="327">
        <f t="shared" si="45"/>
        <v>0</v>
      </c>
      <c r="BA48" s="327">
        <f t="shared" si="11"/>
        <v>0</v>
      </c>
      <c r="BB48" s="327">
        <f t="shared" si="12"/>
        <v>0</v>
      </c>
      <c r="BC48" s="327">
        <f t="shared" si="13"/>
        <v>0</v>
      </c>
      <c r="BD48" s="327">
        <f t="shared" si="14"/>
        <v>0</v>
      </c>
      <c r="BF48" s="372">
        <f t="shared" si="47"/>
        <v>0</v>
      </c>
      <c r="BG48" s="372">
        <f t="shared" si="48"/>
        <v>0</v>
      </c>
      <c r="BH48" s="372">
        <f t="shared" si="46"/>
        <v>0</v>
      </c>
    </row>
    <row r="49" spans="1:60">
      <c r="C49" s="375"/>
      <c r="D49" s="376" t="s">
        <v>170</v>
      </c>
      <c r="E49" s="369"/>
      <c r="F49" s="370"/>
      <c r="G49" s="373"/>
      <c r="H49" s="327">
        <f t="shared" si="35"/>
        <v>0</v>
      </c>
      <c r="I49" s="327">
        <f t="shared" si="35"/>
        <v>0</v>
      </c>
      <c r="J49" s="327">
        <f t="shared" si="35"/>
        <v>0</v>
      </c>
      <c r="K49" s="327">
        <f t="shared" si="35"/>
        <v>0</v>
      </c>
      <c r="L49" s="327">
        <f t="shared" si="35"/>
        <v>0</v>
      </c>
      <c r="M49" s="327">
        <f t="shared" si="35"/>
        <v>0</v>
      </c>
      <c r="N49" s="327">
        <f t="shared" si="35"/>
        <v>0</v>
      </c>
      <c r="O49" s="327">
        <f t="shared" si="35"/>
        <v>0</v>
      </c>
      <c r="P49" s="327">
        <f t="shared" si="35"/>
        <v>0</v>
      </c>
      <c r="Q49" s="327">
        <f t="shared" si="35"/>
        <v>0</v>
      </c>
      <c r="R49" s="327">
        <f t="shared" si="35"/>
        <v>0</v>
      </c>
      <c r="S49" s="327">
        <f t="shared" si="35"/>
        <v>0</v>
      </c>
      <c r="T49" s="327">
        <f t="shared" si="35"/>
        <v>0</v>
      </c>
      <c r="U49" s="327">
        <f t="shared" si="35"/>
        <v>0</v>
      </c>
      <c r="V49" s="327">
        <f t="shared" si="35"/>
        <v>0</v>
      </c>
      <c r="W49" s="327">
        <f t="shared" si="35"/>
        <v>0</v>
      </c>
      <c r="X49" s="327">
        <f t="shared" si="36"/>
        <v>0</v>
      </c>
      <c r="Y49" s="327">
        <f t="shared" si="36"/>
        <v>0</v>
      </c>
      <c r="Z49" s="327">
        <f t="shared" si="36"/>
        <v>0</v>
      </c>
      <c r="AA49" s="327">
        <f t="shared" si="36"/>
        <v>0</v>
      </c>
      <c r="AB49" s="327">
        <f t="shared" si="36"/>
        <v>0</v>
      </c>
      <c r="AC49" s="327">
        <f t="shared" si="36"/>
        <v>0</v>
      </c>
      <c r="AD49" s="327">
        <f t="shared" si="36"/>
        <v>0</v>
      </c>
      <c r="AE49" s="327">
        <f t="shared" si="36"/>
        <v>0</v>
      </c>
      <c r="AF49" s="327">
        <f t="shared" si="36"/>
        <v>0</v>
      </c>
      <c r="AG49" s="327">
        <f t="shared" si="36"/>
        <v>0</v>
      </c>
      <c r="AH49" s="327">
        <f t="shared" si="36"/>
        <v>0</v>
      </c>
      <c r="AI49" s="327">
        <f t="shared" si="36"/>
        <v>0</v>
      </c>
      <c r="AJ49" s="327">
        <f t="shared" si="36"/>
        <v>0</v>
      </c>
      <c r="AK49" s="327">
        <f t="shared" si="36"/>
        <v>0</v>
      </c>
      <c r="AL49" s="327">
        <f t="shared" si="36"/>
        <v>0</v>
      </c>
      <c r="AM49" s="327">
        <f t="shared" si="36"/>
        <v>0</v>
      </c>
      <c r="AN49" s="327">
        <f t="shared" si="37"/>
        <v>0</v>
      </c>
      <c r="AO49" s="327">
        <f t="shared" si="37"/>
        <v>0</v>
      </c>
      <c r="AP49" s="327">
        <f t="shared" si="37"/>
        <v>0</v>
      </c>
      <c r="AQ49" s="327">
        <f t="shared" si="37"/>
        <v>0</v>
      </c>
      <c r="AS49" s="327">
        <f t="shared" si="38"/>
        <v>0</v>
      </c>
      <c r="AT49" s="327">
        <f t="shared" si="39"/>
        <v>0</v>
      </c>
      <c r="AU49" s="327">
        <f t="shared" si="40"/>
        <v>0</v>
      </c>
      <c r="AV49" s="327">
        <f t="shared" si="41"/>
        <v>0</v>
      </c>
      <c r="AW49" s="327">
        <f t="shared" si="42"/>
        <v>0</v>
      </c>
      <c r="AX49" s="327">
        <f t="shared" si="43"/>
        <v>0</v>
      </c>
      <c r="AY49" s="327">
        <f t="shared" si="44"/>
        <v>0</v>
      </c>
      <c r="AZ49" s="327">
        <f t="shared" si="45"/>
        <v>0</v>
      </c>
      <c r="BA49" s="327">
        <f t="shared" si="11"/>
        <v>0</v>
      </c>
      <c r="BB49" s="327">
        <f t="shared" si="12"/>
        <v>0</v>
      </c>
      <c r="BC49" s="327">
        <f t="shared" si="13"/>
        <v>0</v>
      </c>
      <c r="BD49" s="327">
        <f t="shared" si="14"/>
        <v>0</v>
      </c>
      <c r="BF49" s="372">
        <f t="shared" si="47"/>
        <v>0</v>
      </c>
      <c r="BG49" s="372">
        <f>SUM(AW49:AZ49)</f>
        <v>0</v>
      </c>
      <c r="BH49" s="372">
        <f t="shared" si="46"/>
        <v>0</v>
      </c>
    </row>
    <row r="50" spans="1:60">
      <c r="C50" s="375"/>
      <c r="D50" s="376" t="s">
        <v>170</v>
      </c>
      <c r="E50" s="369"/>
      <c r="F50" s="370"/>
      <c r="G50" s="373"/>
      <c r="H50" s="327">
        <f t="shared" si="35"/>
        <v>0</v>
      </c>
      <c r="I50" s="327">
        <f t="shared" si="35"/>
        <v>0</v>
      </c>
      <c r="J50" s="327">
        <f t="shared" si="35"/>
        <v>0</v>
      </c>
      <c r="K50" s="327">
        <f t="shared" si="35"/>
        <v>0</v>
      </c>
      <c r="L50" s="327">
        <f t="shared" si="35"/>
        <v>0</v>
      </c>
      <c r="M50" s="327">
        <f t="shared" si="35"/>
        <v>0</v>
      </c>
      <c r="N50" s="327">
        <f t="shared" si="35"/>
        <v>0</v>
      </c>
      <c r="O50" s="327">
        <f t="shared" si="35"/>
        <v>0</v>
      </c>
      <c r="P50" s="327">
        <f t="shared" si="35"/>
        <v>0</v>
      </c>
      <c r="Q50" s="327">
        <f t="shared" si="35"/>
        <v>0</v>
      </c>
      <c r="R50" s="327">
        <f t="shared" si="35"/>
        <v>0</v>
      </c>
      <c r="S50" s="327">
        <f t="shared" si="35"/>
        <v>0</v>
      </c>
      <c r="T50" s="327">
        <f t="shared" si="35"/>
        <v>0</v>
      </c>
      <c r="U50" s="327">
        <f t="shared" si="35"/>
        <v>0</v>
      </c>
      <c r="V50" s="327">
        <f t="shared" si="35"/>
        <v>0</v>
      </c>
      <c r="W50" s="327">
        <f t="shared" si="35"/>
        <v>0</v>
      </c>
      <c r="X50" s="327">
        <f t="shared" si="36"/>
        <v>0</v>
      </c>
      <c r="Y50" s="327">
        <f t="shared" si="36"/>
        <v>0</v>
      </c>
      <c r="Z50" s="327">
        <f t="shared" si="36"/>
        <v>0</v>
      </c>
      <c r="AA50" s="327">
        <f t="shared" si="36"/>
        <v>0</v>
      </c>
      <c r="AB50" s="327">
        <f t="shared" si="36"/>
        <v>0</v>
      </c>
      <c r="AC50" s="327">
        <f t="shared" si="36"/>
        <v>0</v>
      </c>
      <c r="AD50" s="327">
        <f t="shared" si="36"/>
        <v>0</v>
      </c>
      <c r="AE50" s="327">
        <f t="shared" si="36"/>
        <v>0</v>
      </c>
      <c r="AF50" s="327">
        <f t="shared" si="36"/>
        <v>0</v>
      </c>
      <c r="AG50" s="327">
        <f t="shared" si="36"/>
        <v>0</v>
      </c>
      <c r="AH50" s="327">
        <f t="shared" si="36"/>
        <v>0</v>
      </c>
      <c r="AI50" s="327">
        <f t="shared" si="36"/>
        <v>0</v>
      </c>
      <c r="AJ50" s="327">
        <f t="shared" si="36"/>
        <v>0</v>
      </c>
      <c r="AK50" s="327">
        <f t="shared" si="36"/>
        <v>0</v>
      </c>
      <c r="AL50" s="327">
        <f t="shared" si="36"/>
        <v>0</v>
      </c>
      <c r="AM50" s="327">
        <f t="shared" si="36"/>
        <v>0</v>
      </c>
      <c r="AN50" s="327">
        <f t="shared" si="37"/>
        <v>0</v>
      </c>
      <c r="AO50" s="327">
        <f t="shared" si="37"/>
        <v>0</v>
      </c>
      <c r="AP50" s="327">
        <f t="shared" si="37"/>
        <v>0</v>
      </c>
      <c r="AQ50" s="327">
        <f t="shared" si="37"/>
        <v>0</v>
      </c>
      <c r="AS50" s="327">
        <f t="shared" si="38"/>
        <v>0</v>
      </c>
      <c r="AT50" s="327">
        <f t="shared" si="39"/>
        <v>0</v>
      </c>
      <c r="AU50" s="327">
        <f t="shared" si="40"/>
        <v>0</v>
      </c>
      <c r="AV50" s="327">
        <f t="shared" si="41"/>
        <v>0</v>
      </c>
      <c r="AW50" s="327">
        <f t="shared" si="42"/>
        <v>0</v>
      </c>
      <c r="AX50" s="327">
        <f t="shared" si="43"/>
        <v>0</v>
      </c>
      <c r="AY50" s="327">
        <f t="shared" si="44"/>
        <v>0</v>
      </c>
      <c r="AZ50" s="327">
        <f t="shared" si="45"/>
        <v>0</v>
      </c>
      <c r="BA50" s="327">
        <f t="shared" si="11"/>
        <v>0</v>
      </c>
      <c r="BB50" s="327">
        <f t="shared" si="12"/>
        <v>0</v>
      </c>
      <c r="BC50" s="327">
        <f t="shared" si="13"/>
        <v>0</v>
      </c>
      <c r="BD50" s="327">
        <f t="shared" si="14"/>
        <v>0</v>
      </c>
      <c r="BF50" s="372">
        <f t="shared" si="47"/>
        <v>0</v>
      </c>
      <c r="BG50" s="372">
        <f>SUM(AW50:AZ50)</f>
        <v>0</v>
      </c>
      <c r="BH50" s="372">
        <f t="shared" si="46"/>
        <v>0</v>
      </c>
    </row>
    <row r="51" spans="1:60">
      <c r="C51" s="375"/>
      <c r="D51" s="376"/>
      <c r="E51" s="377"/>
      <c r="F51" s="378"/>
      <c r="G51" s="378"/>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79"/>
      <c r="AP51" s="379"/>
      <c r="AQ51" s="379"/>
      <c r="AS51" s="379"/>
      <c r="AT51" s="379"/>
      <c r="AU51" s="379"/>
      <c r="AV51" s="379"/>
      <c r="AW51" s="379"/>
      <c r="AX51" s="379"/>
      <c r="AY51" s="379"/>
      <c r="AZ51" s="379"/>
      <c r="BA51" s="327"/>
      <c r="BB51" s="327"/>
      <c r="BC51" s="327"/>
      <c r="BD51" s="327"/>
      <c r="BF51" s="134"/>
      <c r="BG51" s="134"/>
      <c r="BH51" s="134"/>
    </row>
    <row r="52" spans="1:60">
      <c r="B52" s="630" t="str">
        <f>"TOTAL "&amp;B35</f>
        <v>TOTAL MARKETING</v>
      </c>
      <c r="C52" s="630"/>
      <c r="D52" s="205" t="s">
        <v>171</v>
      </c>
      <c r="E52" s="203"/>
      <c r="F52" s="205"/>
      <c r="G52" s="205"/>
      <c r="H52" s="380">
        <f t="shared" ref="H52:AQ52" si="49">COUNTIF(H37:H51,"&gt;0")</f>
        <v>0</v>
      </c>
      <c r="I52" s="380">
        <f t="shared" si="49"/>
        <v>0</v>
      </c>
      <c r="J52" s="380">
        <f t="shared" si="49"/>
        <v>1</v>
      </c>
      <c r="K52" s="380">
        <f t="shared" si="49"/>
        <v>1</v>
      </c>
      <c r="L52" s="380">
        <f t="shared" si="49"/>
        <v>1</v>
      </c>
      <c r="M52" s="380">
        <f t="shared" si="49"/>
        <v>1</v>
      </c>
      <c r="N52" s="380">
        <f t="shared" si="49"/>
        <v>2</v>
      </c>
      <c r="O52" s="380">
        <f t="shared" si="49"/>
        <v>2</v>
      </c>
      <c r="P52" s="380">
        <f t="shared" si="49"/>
        <v>2</v>
      </c>
      <c r="Q52" s="380">
        <f t="shared" si="49"/>
        <v>2</v>
      </c>
      <c r="R52" s="380">
        <f t="shared" si="49"/>
        <v>2</v>
      </c>
      <c r="S52" s="380">
        <f t="shared" si="49"/>
        <v>2</v>
      </c>
      <c r="T52" s="380">
        <f t="shared" si="49"/>
        <v>2</v>
      </c>
      <c r="U52" s="380">
        <f t="shared" si="49"/>
        <v>3</v>
      </c>
      <c r="V52" s="380">
        <f t="shared" si="49"/>
        <v>3</v>
      </c>
      <c r="W52" s="380">
        <f t="shared" si="49"/>
        <v>3</v>
      </c>
      <c r="X52" s="380">
        <f t="shared" si="49"/>
        <v>3</v>
      </c>
      <c r="Y52" s="380">
        <f t="shared" si="49"/>
        <v>3</v>
      </c>
      <c r="Z52" s="380">
        <f t="shared" si="49"/>
        <v>3</v>
      </c>
      <c r="AA52" s="380">
        <f t="shared" si="49"/>
        <v>4</v>
      </c>
      <c r="AB52" s="380">
        <f t="shared" si="49"/>
        <v>5</v>
      </c>
      <c r="AC52" s="380">
        <f t="shared" si="49"/>
        <v>5</v>
      </c>
      <c r="AD52" s="380">
        <f t="shared" si="49"/>
        <v>5</v>
      </c>
      <c r="AE52" s="380">
        <f t="shared" si="49"/>
        <v>5</v>
      </c>
      <c r="AF52" s="380">
        <f t="shared" si="49"/>
        <v>6</v>
      </c>
      <c r="AG52" s="380">
        <f t="shared" si="49"/>
        <v>6</v>
      </c>
      <c r="AH52" s="380">
        <f t="shared" si="49"/>
        <v>7</v>
      </c>
      <c r="AI52" s="380">
        <f t="shared" si="49"/>
        <v>7</v>
      </c>
      <c r="AJ52" s="380">
        <f t="shared" si="49"/>
        <v>7</v>
      </c>
      <c r="AK52" s="380">
        <f t="shared" si="49"/>
        <v>7</v>
      </c>
      <c r="AL52" s="380">
        <f t="shared" si="49"/>
        <v>7</v>
      </c>
      <c r="AM52" s="380">
        <f t="shared" si="49"/>
        <v>7</v>
      </c>
      <c r="AN52" s="380">
        <f t="shared" si="49"/>
        <v>8</v>
      </c>
      <c r="AO52" s="380">
        <f t="shared" si="49"/>
        <v>8</v>
      </c>
      <c r="AP52" s="380">
        <f t="shared" si="49"/>
        <v>8</v>
      </c>
      <c r="AQ52" s="380">
        <f t="shared" si="49"/>
        <v>8</v>
      </c>
      <c r="AS52" s="380">
        <f t="shared" ref="AS52:BD52" si="50">COUNTIF(AS37:AS51,"&gt;0")</f>
        <v>1</v>
      </c>
      <c r="AT52" s="380">
        <f t="shared" si="50"/>
        <v>1</v>
      </c>
      <c r="AU52" s="380">
        <f t="shared" si="50"/>
        <v>2</v>
      </c>
      <c r="AV52" s="380">
        <f t="shared" si="50"/>
        <v>2</v>
      </c>
      <c r="AW52" s="380">
        <f t="shared" si="50"/>
        <v>3</v>
      </c>
      <c r="AX52" s="380">
        <f t="shared" si="50"/>
        <v>3</v>
      </c>
      <c r="AY52" s="380">
        <f t="shared" si="50"/>
        <v>5</v>
      </c>
      <c r="AZ52" s="380">
        <f t="shared" si="50"/>
        <v>5</v>
      </c>
      <c r="BA52" s="380">
        <f t="shared" si="50"/>
        <v>7</v>
      </c>
      <c r="BB52" s="380">
        <f t="shared" si="50"/>
        <v>7</v>
      </c>
      <c r="BC52" s="380">
        <f t="shared" si="50"/>
        <v>8</v>
      </c>
      <c r="BD52" s="380">
        <f t="shared" si="50"/>
        <v>8</v>
      </c>
      <c r="BF52" s="380">
        <f>AV52</f>
        <v>2</v>
      </c>
      <c r="BG52" s="380">
        <f>AZ52</f>
        <v>5</v>
      </c>
      <c r="BH52" s="380">
        <f>BD52</f>
        <v>8</v>
      </c>
    </row>
    <row r="53" spans="1:60">
      <c r="B53" s="631"/>
      <c r="C53" s="631"/>
      <c r="D53" s="21" t="s">
        <v>105</v>
      </c>
      <c r="E53" s="80"/>
      <c r="F53" s="21"/>
      <c r="G53" s="21"/>
      <c r="H53" s="381">
        <f t="shared" ref="H53:AE53" si="51">SUM(H37:H51)</f>
        <v>0</v>
      </c>
      <c r="I53" s="381">
        <f t="shared" si="51"/>
        <v>0</v>
      </c>
      <c r="J53" s="381">
        <f t="shared" si="51"/>
        <v>10000</v>
      </c>
      <c r="K53" s="381">
        <f t="shared" si="51"/>
        <v>10000</v>
      </c>
      <c r="L53" s="381">
        <f t="shared" si="51"/>
        <v>10000</v>
      </c>
      <c r="M53" s="381">
        <f t="shared" si="51"/>
        <v>10000</v>
      </c>
      <c r="N53" s="381">
        <f t="shared" si="51"/>
        <v>20000</v>
      </c>
      <c r="O53" s="381">
        <f t="shared" si="51"/>
        <v>20000</v>
      </c>
      <c r="P53" s="381">
        <f t="shared" si="51"/>
        <v>20000</v>
      </c>
      <c r="Q53" s="381">
        <f t="shared" si="51"/>
        <v>20000</v>
      </c>
      <c r="R53" s="381">
        <f t="shared" si="51"/>
        <v>20000</v>
      </c>
      <c r="S53" s="381">
        <f t="shared" si="51"/>
        <v>20000</v>
      </c>
      <c r="T53" s="381">
        <f t="shared" si="51"/>
        <v>20000</v>
      </c>
      <c r="U53" s="381">
        <f t="shared" si="51"/>
        <v>26250</v>
      </c>
      <c r="V53" s="381">
        <f t="shared" si="51"/>
        <v>26550</v>
      </c>
      <c r="W53" s="381">
        <f t="shared" si="51"/>
        <v>26550</v>
      </c>
      <c r="X53" s="381">
        <f t="shared" si="51"/>
        <v>26550</v>
      </c>
      <c r="Y53" s="381">
        <f t="shared" si="51"/>
        <v>26550</v>
      </c>
      <c r="Z53" s="381">
        <f t="shared" si="51"/>
        <v>26850</v>
      </c>
      <c r="AA53" s="381">
        <f t="shared" si="51"/>
        <v>31016.666666666668</v>
      </c>
      <c r="AB53" s="381">
        <f t="shared" si="51"/>
        <v>37266.666666666672</v>
      </c>
      <c r="AC53" s="381">
        <f t="shared" si="51"/>
        <v>37266.666666666672</v>
      </c>
      <c r="AD53" s="381">
        <f t="shared" si="51"/>
        <v>37266.666666666672</v>
      </c>
      <c r="AE53" s="381">
        <f t="shared" si="51"/>
        <v>37266.666666666672</v>
      </c>
      <c r="AF53" s="381">
        <f t="shared" ref="AF53:AQ53" si="52">SUM(AF37:AF51)</f>
        <v>42266.666666666672</v>
      </c>
      <c r="AG53" s="381">
        <f t="shared" si="52"/>
        <v>42454.166666666672</v>
      </c>
      <c r="AH53" s="381">
        <f t="shared" si="52"/>
        <v>47454.166666666672</v>
      </c>
      <c r="AI53" s="381">
        <f t="shared" si="52"/>
        <v>47454.166666666672</v>
      </c>
      <c r="AJ53" s="381">
        <f t="shared" si="52"/>
        <v>47454.166666666672</v>
      </c>
      <c r="AK53" s="381">
        <f t="shared" si="52"/>
        <v>47454.166666666672</v>
      </c>
      <c r="AL53" s="381">
        <f t="shared" si="52"/>
        <v>47454.166666666672</v>
      </c>
      <c r="AM53" s="381">
        <f t="shared" si="52"/>
        <v>47579.166666666672</v>
      </c>
      <c r="AN53" s="381">
        <f t="shared" si="52"/>
        <v>51933.333333333336</v>
      </c>
      <c r="AO53" s="381">
        <f t="shared" si="52"/>
        <v>51933.333333333336</v>
      </c>
      <c r="AP53" s="381">
        <f t="shared" si="52"/>
        <v>51933.333333333336</v>
      </c>
      <c r="AQ53" s="381">
        <f t="shared" si="52"/>
        <v>51933.333333333336</v>
      </c>
      <c r="AS53" s="381">
        <f t="shared" ref="AS53:AX53" si="53">SUM(AS37:AS51)</f>
        <v>10000</v>
      </c>
      <c r="AT53" s="381">
        <f t="shared" si="53"/>
        <v>30000</v>
      </c>
      <c r="AU53" s="381">
        <f t="shared" si="53"/>
        <v>60000</v>
      </c>
      <c r="AV53" s="381">
        <f t="shared" si="53"/>
        <v>60000</v>
      </c>
      <c r="AW53" s="381">
        <f t="shared" si="53"/>
        <v>72800</v>
      </c>
      <c r="AX53" s="381">
        <f t="shared" si="53"/>
        <v>79650</v>
      </c>
      <c r="AY53" s="381">
        <f>SUM(AY37:AY51)</f>
        <v>95133.333333333328</v>
      </c>
      <c r="AZ53" s="381">
        <f>SUM(AZ37:AZ51)</f>
        <v>111800</v>
      </c>
      <c r="BA53" s="381">
        <f t="shared" ref="BA53:BC53" si="54">SUM(BA37:BA51)</f>
        <v>132175</v>
      </c>
      <c r="BB53" s="381">
        <f t="shared" si="54"/>
        <v>142362.5</v>
      </c>
      <c r="BC53" s="381">
        <f t="shared" si="54"/>
        <v>146966.66666666666</v>
      </c>
      <c r="BD53" s="381">
        <f>SUM(BD37:BD51)</f>
        <v>155800</v>
      </c>
      <c r="BF53" s="381">
        <f>SUM(BF37:BF51)</f>
        <v>160000</v>
      </c>
      <c r="BG53" s="381">
        <f>SUM(BG37:BG51)</f>
        <v>359383.33333333331</v>
      </c>
      <c r="BH53" s="381">
        <f>SUM(BH37:BH51)</f>
        <v>577304.16666666663</v>
      </c>
    </row>
    <row r="54" spans="1:60">
      <c r="B54" s="631"/>
      <c r="C54" s="631"/>
      <c r="D54" s="21" t="s">
        <v>162</v>
      </c>
      <c r="E54" s="382"/>
      <c r="F54" s="21"/>
      <c r="G54" s="21"/>
      <c r="H54" s="381">
        <f t="shared" ref="H54:AQ54" si="55">H53*$C$6</f>
        <v>0</v>
      </c>
      <c r="I54" s="381">
        <f t="shared" si="55"/>
        <v>0</v>
      </c>
      <c r="J54" s="381">
        <f t="shared" si="55"/>
        <v>1000</v>
      </c>
      <c r="K54" s="381">
        <f t="shared" si="55"/>
        <v>1000</v>
      </c>
      <c r="L54" s="381">
        <f t="shared" si="55"/>
        <v>1000</v>
      </c>
      <c r="M54" s="381">
        <f t="shared" si="55"/>
        <v>1000</v>
      </c>
      <c r="N54" s="381">
        <f t="shared" si="55"/>
        <v>2000</v>
      </c>
      <c r="O54" s="381">
        <f t="shared" si="55"/>
        <v>2000</v>
      </c>
      <c r="P54" s="381">
        <f t="shared" si="55"/>
        <v>2000</v>
      </c>
      <c r="Q54" s="381">
        <f t="shared" si="55"/>
        <v>2000</v>
      </c>
      <c r="R54" s="381">
        <f t="shared" si="55"/>
        <v>2000</v>
      </c>
      <c r="S54" s="381">
        <f t="shared" si="55"/>
        <v>2000</v>
      </c>
      <c r="T54" s="381">
        <f t="shared" si="55"/>
        <v>2000</v>
      </c>
      <c r="U54" s="381">
        <f t="shared" si="55"/>
        <v>2625</v>
      </c>
      <c r="V54" s="381">
        <f t="shared" si="55"/>
        <v>2655</v>
      </c>
      <c r="W54" s="381">
        <f t="shared" si="55"/>
        <v>2655</v>
      </c>
      <c r="X54" s="381">
        <f t="shared" si="55"/>
        <v>2655</v>
      </c>
      <c r="Y54" s="381">
        <f t="shared" si="55"/>
        <v>2655</v>
      </c>
      <c r="Z54" s="381">
        <f t="shared" si="55"/>
        <v>2685</v>
      </c>
      <c r="AA54" s="381">
        <f t="shared" si="55"/>
        <v>3101.666666666667</v>
      </c>
      <c r="AB54" s="381">
        <f t="shared" si="55"/>
        <v>3726.6666666666674</v>
      </c>
      <c r="AC54" s="381">
        <f t="shared" si="55"/>
        <v>3726.6666666666674</v>
      </c>
      <c r="AD54" s="381">
        <f t="shared" si="55"/>
        <v>3726.6666666666674</v>
      </c>
      <c r="AE54" s="381">
        <f t="shared" si="55"/>
        <v>3726.6666666666674</v>
      </c>
      <c r="AF54" s="381">
        <f t="shared" si="55"/>
        <v>4226.666666666667</v>
      </c>
      <c r="AG54" s="381">
        <f t="shared" si="55"/>
        <v>4245.416666666667</v>
      </c>
      <c r="AH54" s="381">
        <f t="shared" si="55"/>
        <v>4745.416666666667</v>
      </c>
      <c r="AI54" s="381">
        <f t="shared" si="55"/>
        <v>4745.416666666667</v>
      </c>
      <c r="AJ54" s="381">
        <f t="shared" si="55"/>
        <v>4745.416666666667</v>
      </c>
      <c r="AK54" s="381">
        <f t="shared" si="55"/>
        <v>4745.416666666667</v>
      </c>
      <c r="AL54" s="381">
        <f t="shared" si="55"/>
        <v>4745.416666666667</v>
      </c>
      <c r="AM54" s="381">
        <f t="shared" si="55"/>
        <v>4757.916666666667</v>
      </c>
      <c r="AN54" s="381">
        <f t="shared" si="55"/>
        <v>5193.3333333333339</v>
      </c>
      <c r="AO54" s="381">
        <f t="shared" si="55"/>
        <v>5193.3333333333339</v>
      </c>
      <c r="AP54" s="381">
        <f t="shared" si="55"/>
        <v>5193.3333333333339</v>
      </c>
      <c r="AQ54" s="381">
        <f t="shared" si="55"/>
        <v>5193.3333333333339</v>
      </c>
      <c r="AS54" s="381">
        <f>AS53*$C$6</f>
        <v>1000</v>
      </c>
      <c r="AT54" s="381">
        <f t="shared" ref="AT54:AY54" si="56">AT53*$C$6</f>
        <v>3000</v>
      </c>
      <c r="AU54" s="381">
        <f t="shared" si="56"/>
        <v>6000</v>
      </c>
      <c r="AV54" s="381">
        <f t="shared" si="56"/>
        <v>6000</v>
      </c>
      <c r="AW54" s="381">
        <f t="shared" si="56"/>
        <v>7280</v>
      </c>
      <c r="AX54" s="381">
        <f t="shared" si="56"/>
        <v>7965</v>
      </c>
      <c r="AY54" s="381">
        <f t="shared" si="56"/>
        <v>9513.3333333333339</v>
      </c>
      <c r="AZ54" s="381">
        <f>AZ53*$C$6</f>
        <v>11180</v>
      </c>
      <c r="BA54" s="381">
        <f t="shared" ref="BA54:BC54" si="57">BA53*$C$6</f>
        <v>13217.5</v>
      </c>
      <c r="BB54" s="381">
        <f t="shared" si="57"/>
        <v>14236.25</v>
      </c>
      <c r="BC54" s="381">
        <f t="shared" si="57"/>
        <v>14696.666666666666</v>
      </c>
      <c r="BD54" s="381">
        <f>BD53*$C$6</f>
        <v>15580</v>
      </c>
      <c r="BF54" s="381">
        <f>BF53*$C$6</f>
        <v>16000</v>
      </c>
      <c r="BG54" s="381">
        <f>BG53*$C$6</f>
        <v>35938.333333333336</v>
      </c>
      <c r="BH54" s="381">
        <f>BH53*$C$6</f>
        <v>57730.416666666664</v>
      </c>
    </row>
    <row r="55" spans="1:60">
      <c r="B55" s="631"/>
      <c r="C55" s="631"/>
      <c r="D55" s="21" t="s">
        <v>161</v>
      </c>
      <c r="E55" s="382"/>
      <c r="F55" s="21"/>
      <c r="G55" s="21"/>
      <c r="H55" s="381">
        <f>H53*$C$5</f>
        <v>0</v>
      </c>
      <c r="I55" s="381">
        <f t="shared" ref="I55:AQ55" si="58">I53*$C$5</f>
        <v>0</v>
      </c>
      <c r="J55" s="381">
        <f t="shared" si="58"/>
        <v>864.99999999999989</v>
      </c>
      <c r="K55" s="381">
        <f t="shared" si="58"/>
        <v>864.99999999999989</v>
      </c>
      <c r="L55" s="381">
        <f t="shared" si="58"/>
        <v>864.99999999999989</v>
      </c>
      <c r="M55" s="381">
        <f t="shared" si="58"/>
        <v>864.99999999999989</v>
      </c>
      <c r="N55" s="381">
        <f t="shared" si="58"/>
        <v>1729.9999999999998</v>
      </c>
      <c r="O55" s="381">
        <f t="shared" si="58"/>
        <v>1729.9999999999998</v>
      </c>
      <c r="P55" s="381">
        <f t="shared" si="58"/>
        <v>1729.9999999999998</v>
      </c>
      <c r="Q55" s="381">
        <f t="shared" si="58"/>
        <v>1729.9999999999998</v>
      </c>
      <c r="R55" s="381">
        <f t="shared" si="58"/>
        <v>1729.9999999999998</v>
      </c>
      <c r="S55" s="381">
        <f t="shared" si="58"/>
        <v>1729.9999999999998</v>
      </c>
      <c r="T55" s="381">
        <f t="shared" si="58"/>
        <v>1729.9999999999998</v>
      </c>
      <c r="U55" s="381">
        <f t="shared" si="58"/>
        <v>2270.625</v>
      </c>
      <c r="V55" s="381">
        <f t="shared" si="58"/>
        <v>2296.5749999999998</v>
      </c>
      <c r="W55" s="381">
        <f t="shared" si="58"/>
        <v>2296.5749999999998</v>
      </c>
      <c r="X55" s="381">
        <f t="shared" si="58"/>
        <v>2296.5749999999998</v>
      </c>
      <c r="Y55" s="381">
        <f t="shared" si="58"/>
        <v>2296.5749999999998</v>
      </c>
      <c r="Z55" s="381">
        <f t="shared" si="58"/>
        <v>2322.5249999999996</v>
      </c>
      <c r="AA55" s="381">
        <f t="shared" si="58"/>
        <v>2682.9416666666666</v>
      </c>
      <c r="AB55" s="381">
        <f t="shared" si="58"/>
        <v>3223.5666666666671</v>
      </c>
      <c r="AC55" s="381">
        <f t="shared" si="58"/>
        <v>3223.5666666666671</v>
      </c>
      <c r="AD55" s="381">
        <f t="shared" si="58"/>
        <v>3223.5666666666671</v>
      </c>
      <c r="AE55" s="381">
        <f t="shared" si="58"/>
        <v>3223.5666666666671</v>
      </c>
      <c r="AF55" s="381">
        <f t="shared" si="58"/>
        <v>3656.0666666666666</v>
      </c>
      <c r="AG55" s="381">
        <f t="shared" si="58"/>
        <v>3672.2854166666666</v>
      </c>
      <c r="AH55" s="381">
        <f t="shared" si="58"/>
        <v>4104.7854166666666</v>
      </c>
      <c r="AI55" s="381">
        <f t="shared" si="58"/>
        <v>4104.7854166666666</v>
      </c>
      <c r="AJ55" s="381">
        <f t="shared" si="58"/>
        <v>4104.7854166666666</v>
      </c>
      <c r="AK55" s="381">
        <f t="shared" si="58"/>
        <v>4104.7854166666666</v>
      </c>
      <c r="AL55" s="381">
        <f t="shared" si="58"/>
        <v>4104.7854166666666</v>
      </c>
      <c r="AM55" s="381">
        <f t="shared" si="58"/>
        <v>4115.5979166666666</v>
      </c>
      <c r="AN55" s="381">
        <f t="shared" si="58"/>
        <v>4492.2333333333336</v>
      </c>
      <c r="AO55" s="381">
        <f t="shared" si="58"/>
        <v>4492.2333333333336</v>
      </c>
      <c r="AP55" s="381">
        <f t="shared" si="58"/>
        <v>4492.2333333333336</v>
      </c>
      <c r="AQ55" s="381">
        <f t="shared" si="58"/>
        <v>4492.2333333333336</v>
      </c>
      <c r="AS55" s="381">
        <f t="shared" ref="AS55:AY55" si="59">AS53*$C$5</f>
        <v>864.99999999999989</v>
      </c>
      <c r="AT55" s="381">
        <f t="shared" si="59"/>
        <v>2595</v>
      </c>
      <c r="AU55" s="381">
        <f t="shared" si="59"/>
        <v>5190</v>
      </c>
      <c r="AV55" s="381">
        <f t="shared" si="59"/>
        <v>5190</v>
      </c>
      <c r="AW55" s="381">
        <f t="shared" si="59"/>
        <v>6297.2</v>
      </c>
      <c r="AX55" s="381">
        <f t="shared" si="59"/>
        <v>6889.7249999999995</v>
      </c>
      <c r="AY55" s="381">
        <f t="shared" si="59"/>
        <v>8229.0333333333328</v>
      </c>
      <c r="AZ55" s="381">
        <f>AZ53*$C$5</f>
        <v>9670.6999999999989</v>
      </c>
      <c r="BA55" s="381">
        <f t="shared" ref="BA55:BD55" si="60">BA53*$C$5</f>
        <v>11433.137499999999</v>
      </c>
      <c r="BB55" s="381">
        <f t="shared" si="60"/>
        <v>12314.356249999999</v>
      </c>
      <c r="BC55" s="381">
        <f t="shared" si="60"/>
        <v>12712.616666666665</v>
      </c>
      <c r="BD55" s="381">
        <f t="shared" si="60"/>
        <v>13476.699999999999</v>
      </c>
      <c r="BF55" s="381">
        <f>BF53*$C$5</f>
        <v>13839.999999999998</v>
      </c>
      <c r="BG55" s="381">
        <f>BG53*$C$5</f>
        <v>31086.658333333329</v>
      </c>
      <c r="BH55" s="381">
        <f>BH53*$C$5</f>
        <v>49936.81041666666</v>
      </c>
    </row>
    <row r="56" spans="1:60">
      <c r="B56" s="631"/>
      <c r="C56" s="631"/>
      <c r="D56" s="383" t="s">
        <v>172</v>
      </c>
      <c r="E56" s="384"/>
      <c r="F56" s="383"/>
      <c r="G56" s="383"/>
      <c r="H56" s="385">
        <f t="shared" ref="H56:AQ56" si="61">SUM(H53:H55)</f>
        <v>0</v>
      </c>
      <c r="I56" s="385">
        <f t="shared" si="61"/>
        <v>0</v>
      </c>
      <c r="J56" s="385">
        <f t="shared" si="61"/>
        <v>11865</v>
      </c>
      <c r="K56" s="385">
        <f t="shared" si="61"/>
        <v>11865</v>
      </c>
      <c r="L56" s="385">
        <f t="shared" si="61"/>
        <v>11865</v>
      </c>
      <c r="M56" s="385">
        <f t="shared" si="61"/>
        <v>11865</v>
      </c>
      <c r="N56" s="385">
        <f t="shared" si="61"/>
        <v>23730</v>
      </c>
      <c r="O56" s="385">
        <f t="shared" si="61"/>
        <v>23730</v>
      </c>
      <c r="P56" s="385">
        <f t="shared" si="61"/>
        <v>23730</v>
      </c>
      <c r="Q56" s="385">
        <f t="shared" si="61"/>
        <v>23730</v>
      </c>
      <c r="R56" s="385">
        <f t="shared" si="61"/>
        <v>23730</v>
      </c>
      <c r="S56" s="385">
        <f t="shared" si="61"/>
        <v>23730</v>
      </c>
      <c r="T56" s="385">
        <f t="shared" si="61"/>
        <v>23730</v>
      </c>
      <c r="U56" s="385">
        <f t="shared" si="61"/>
        <v>31145.625</v>
      </c>
      <c r="V56" s="385">
        <f t="shared" si="61"/>
        <v>31501.575000000001</v>
      </c>
      <c r="W56" s="385">
        <f t="shared" si="61"/>
        <v>31501.575000000001</v>
      </c>
      <c r="X56" s="385">
        <f t="shared" si="61"/>
        <v>31501.575000000001</v>
      </c>
      <c r="Y56" s="385">
        <f t="shared" si="61"/>
        <v>31501.575000000001</v>
      </c>
      <c r="Z56" s="385">
        <f t="shared" si="61"/>
        <v>31857.525000000001</v>
      </c>
      <c r="AA56" s="385">
        <f t="shared" si="61"/>
        <v>36801.275000000001</v>
      </c>
      <c r="AB56" s="385">
        <f t="shared" si="61"/>
        <v>44216.9</v>
      </c>
      <c r="AC56" s="385">
        <f t="shared" si="61"/>
        <v>44216.9</v>
      </c>
      <c r="AD56" s="385">
        <f t="shared" si="61"/>
        <v>44216.9</v>
      </c>
      <c r="AE56" s="385">
        <f t="shared" si="61"/>
        <v>44216.9</v>
      </c>
      <c r="AF56" s="385">
        <f t="shared" si="61"/>
        <v>50149.4</v>
      </c>
      <c r="AG56" s="385">
        <f t="shared" si="61"/>
        <v>50371.868750000001</v>
      </c>
      <c r="AH56" s="385">
        <f t="shared" si="61"/>
        <v>56304.368750000001</v>
      </c>
      <c r="AI56" s="385">
        <f t="shared" si="61"/>
        <v>56304.368750000001</v>
      </c>
      <c r="AJ56" s="385">
        <f t="shared" si="61"/>
        <v>56304.368750000001</v>
      </c>
      <c r="AK56" s="385">
        <f t="shared" si="61"/>
        <v>56304.368750000001</v>
      </c>
      <c r="AL56" s="385">
        <f t="shared" si="61"/>
        <v>56304.368750000001</v>
      </c>
      <c r="AM56" s="385">
        <f t="shared" si="61"/>
        <v>56452.681250000001</v>
      </c>
      <c r="AN56" s="385">
        <f t="shared" si="61"/>
        <v>61618.900000000009</v>
      </c>
      <c r="AO56" s="385">
        <f t="shared" si="61"/>
        <v>61618.900000000009</v>
      </c>
      <c r="AP56" s="385">
        <f t="shared" si="61"/>
        <v>61618.900000000009</v>
      </c>
      <c r="AQ56" s="385">
        <f t="shared" si="61"/>
        <v>61618.900000000009</v>
      </c>
      <c r="AR56" s="386"/>
      <c r="AS56" s="385">
        <f t="shared" ref="AS56:AY56" si="62">SUM(AS53:AS55)</f>
        <v>11865</v>
      </c>
      <c r="AT56" s="385">
        <f t="shared" si="62"/>
        <v>35595</v>
      </c>
      <c r="AU56" s="385">
        <f t="shared" si="62"/>
        <v>71190</v>
      </c>
      <c r="AV56" s="385">
        <f t="shared" si="62"/>
        <v>71190</v>
      </c>
      <c r="AW56" s="385">
        <f t="shared" si="62"/>
        <v>86377.2</v>
      </c>
      <c r="AX56" s="385">
        <f t="shared" si="62"/>
        <v>94504.725000000006</v>
      </c>
      <c r="AY56" s="385">
        <f t="shared" si="62"/>
        <v>112875.69999999998</v>
      </c>
      <c r="AZ56" s="385">
        <f>SUM(AZ53:AZ55)</f>
        <v>132650.70000000001</v>
      </c>
      <c r="BA56" s="385">
        <f t="shared" ref="BA56:BB56" si="63">SUM(BA53:BA55)</f>
        <v>156825.63750000001</v>
      </c>
      <c r="BB56" s="385">
        <f t="shared" si="63"/>
        <v>168913.10625000001</v>
      </c>
      <c r="BC56" s="385">
        <f>SUM(BC53:BC55)</f>
        <v>174375.94999999998</v>
      </c>
      <c r="BD56" s="385">
        <f>SUM(BD53:BD55)</f>
        <v>184856.7</v>
      </c>
      <c r="BE56" s="386"/>
      <c r="BF56" s="385">
        <f>SUM(BF53:BF55)</f>
        <v>189840</v>
      </c>
      <c r="BG56" s="385">
        <f>SUM(BG53:BG55)</f>
        <v>426408.32499999995</v>
      </c>
      <c r="BH56" s="385">
        <f>SUM(BH53:BH55)</f>
        <v>684971.39374999993</v>
      </c>
    </row>
    <row r="57" spans="1:60">
      <c r="B57" s="632"/>
      <c r="C57" s="632"/>
      <c r="D57" s="383" t="s">
        <v>173</v>
      </c>
      <c r="E57" s="384"/>
      <c r="F57" s="383"/>
      <c r="G57" s="383"/>
      <c r="H57" s="385">
        <f>IFERROR(H56/H52,0)</f>
        <v>0</v>
      </c>
      <c r="I57" s="385">
        <f t="shared" ref="I57:AQ57" si="64">IFERROR(I56/I52,0)</f>
        <v>0</v>
      </c>
      <c r="J57" s="385">
        <f t="shared" si="64"/>
        <v>11865</v>
      </c>
      <c r="K57" s="385">
        <f t="shared" si="64"/>
        <v>11865</v>
      </c>
      <c r="L57" s="385">
        <f t="shared" si="64"/>
        <v>11865</v>
      </c>
      <c r="M57" s="385">
        <f t="shared" si="64"/>
        <v>11865</v>
      </c>
      <c r="N57" s="385">
        <f t="shared" si="64"/>
        <v>11865</v>
      </c>
      <c r="O57" s="385">
        <f t="shared" si="64"/>
        <v>11865</v>
      </c>
      <c r="P57" s="385">
        <f t="shared" si="64"/>
        <v>11865</v>
      </c>
      <c r="Q57" s="385">
        <f t="shared" si="64"/>
        <v>11865</v>
      </c>
      <c r="R57" s="385">
        <f t="shared" si="64"/>
        <v>11865</v>
      </c>
      <c r="S57" s="385">
        <f t="shared" si="64"/>
        <v>11865</v>
      </c>
      <c r="T57" s="385">
        <f t="shared" si="64"/>
        <v>11865</v>
      </c>
      <c r="U57" s="385">
        <f t="shared" si="64"/>
        <v>10381.875</v>
      </c>
      <c r="V57" s="385">
        <f t="shared" si="64"/>
        <v>10500.525</v>
      </c>
      <c r="W57" s="385">
        <f t="shared" si="64"/>
        <v>10500.525</v>
      </c>
      <c r="X57" s="385">
        <f t="shared" si="64"/>
        <v>10500.525</v>
      </c>
      <c r="Y57" s="385">
        <f t="shared" si="64"/>
        <v>10500.525</v>
      </c>
      <c r="Z57" s="385">
        <f t="shared" si="64"/>
        <v>10619.175000000001</v>
      </c>
      <c r="AA57" s="385">
        <f t="shared" si="64"/>
        <v>9200.3187500000004</v>
      </c>
      <c r="AB57" s="385">
        <f t="shared" si="64"/>
        <v>8843.380000000001</v>
      </c>
      <c r="AC57" s="385">
        <f t="shared" si="64"/>
        <v>8843.380000000001</v>
      </c>
      <c r="AD57" s="385">
        <f t="shared" si="64"/>
        <v>8843.380000000001</v>
      </c>
      <c r="AE57" s="385">
        <f t="shared" si="64"/>
        <v>8843.380000000001</v>
      </c>
      <c r="AF57" s="385">
        <f t="shared" si="64"/>
        <v>8358.2333333333336</v>
      </c>
      <c r="AG57" s="385">
        <f t="shared" si="64"/>
        <v>8395.3114583333336</v>
      </c>
      <c r="AH57" s="385">
        <f t="shared" si="64"/>
        <v>8043.4812499999998</v>
      </c>
      <c r="AI57" s="385">
        <f t="shared" si="64"/>
        <v>8043.4812499999998</v>
      </c>
      <c r="AJ57" s="385">
        <f t="shared" si="64"/>
        <v>8043.4812499999998</v>
      </c>
      <c r="AK57" s="385">
        <f t="shared" si="64"/>
        <v>8043.4812499999998</v>
      </c>
      <c r="AL57" s="385">
        <f t="shared" si="64"/>
        <v>8043.4812499999998</v>
      </c>
      <c r="AM57" s="385">
        <f t="shared" si="64"/>
        <v>8064.6687499999998</v>
      </c>
      <c r="AN57" s="385">
        <f t="shared" si="64"/>
        <v>7702.3625000000011</v>
      </c>
      <c r="AO57" s="385">
        <f t="shared" si="64"/>
        <v>7702.3625000000011</v>
      </c>
      <c r="AP57" s="385">
        <f t="shared" si="64"/>
        <v>7702.3625000000011</v>
      </c>
      <c r="AQ57" s="385">
        <f t="shared" si="64"/>
        <v>7702.3625000000011</v>
      </c>
      <c r="AR57" s="17"/>
      <c r="AS57" s="385">
        <f>AS56/AS52</f>
        <v>11865</v>
      </c>
      <c r="AT57" s="385">
        <f t="shared" ref="AT57:AY57" si="65">AT56/AT52</f>
        <v>35595</v>
      </c>
      <c r="AU57" s="385">
        <f t="shared" si="65"/>
        <v>35595</v>
      </c>
      <c r="AV57" s="385">
        <f t="shared" si="65"/>
        <v>35595</v>
      </c>
      <c r="AW57" s="385">
        <f t="shared" si="65"/>
        <v>28792.399999999998</v>
      </c>
      <c r="AX57" s="385">
        <f t="shared" si="65"/>
        <v>31501.575000000001</v>
      </c>
      <c r="AY57" s="385">
        <f t="shared" si="65"/>
        <v>22575.139999999996</v>
      </c>
      <c r="AZ57" s="385">
        <f>AZ56/AZ52</f>
        <v>26530.140000000003</v>
      </c>
      <c r="BA57" s="385">
        <f>BA56/BA52</f>
        <v>22403.662500000002</v>
      </c>
      <c r="BB57" s="385">
        <f>BB56/BB52</f>
        <v>24130.443750000002</v>
      </c>
      <c r="BC57" s="385">
        <f>BC56/BC52</f>
        <v>21796.993749999998</v>
      </c>
      <c r="BD57" s="385">
        <f>BD56/BD52</f>
        <v>23107.087500000001</v>
      </c>
      <c r="BE57" s="17"/>
      <c r="BF57" s="385">
        <f>BF56/BF52</f>
        <v>94920</v>
      </c>
      <c r="BG57" s="385">
        <f>BG56/BG52</f>
        <v>85281.664999999994</v>
      </c>
      <c r="BH57" s="385">
        <f>BH56/BH52</f>
        <v>85621.424218749991</v>
      </c>
    </row>
    <row r="58" spans="1:60">
      <c r="BA58" s="327"/>
      <c r="BB58" s="327"/>
      <c r="BC58" s="327"/>
      <c r="BD58" s="327"/>
      <c r="BF58" s="134"/>
      <c r="BG58" s="134"/>
      <c r="BH58" s="134"/>
    </row>
    <row r="59" spans="1:60" ht="13.5" thickBot="1">
      <c r="BA59" s="327"/>
      <c r="BB59" s="327"/>
      <c r="BC59" s="327"/>
      <c r="BD59" s="327"/>
      <c r="BF59" s="134"/>
      <c r="BG59" s="134"/>
      <c r="BH59" s="134"/>
    </row>
    <row r="60" spans="1:60" ht="13.5" thickBot="1">
      <c r="A60" s="1" t="s">
        <v>0</v>
      </c>
      <c r="B60" s="367" t="s">
        <v>180</v>
      </c>
      <c r="C60" s="82"/>
      <c r="D60" s="86"/>
      <c r="E60" s="387"/>
      <c r="F60" s="388"/>
      <c r="G60" s="388"/>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S60" s="85"/>
      <c r="AT60" s="85"/>
      <c r="AU60" s="85"/>
      <c r="AV60" s="85"/>
      <c r="AW60" s="85"/>
      <c r="AX60" s="85"/>
      <c r="AY60" s="85"/>
      <c r="AZ60" s="85"/>
      <c r="BA60" s="327"/>
      <c r="BB60" s="327"/>
      <c r="BC60" s="327"/>
      <c r="BD60" s="327"/>
      <c r="BF60" s="134"/>
      <c r="BG60" s="134"/>
      <c r="BH60" s="134"/>
    </row>
    <row r="61" spans="1:60">
      <c r="B61" s="322"/>
      <c r="C61" s="322"/>
      <c r="D61" s="86"/>
      <c r="E61" s="387"/>
      <c r="F61" s="388"/>
      <c r="G61" s="388"/>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S61" s="85"/>
      <c r="AT61" s="85"/>
      <c r="AU61" s="85"/>
      <c r="AV61" s="85"/>
      <c r="AW61" s="85"/>
      <c r="AX61" s="85"/>
      <c r="AY61" s="85"/>
      <c r="AZ61" s="85"/>
      <c r="BA61" s="327"/>
      <c r="BB61" s="327"/>
      <c r="BC61" s="327"/>
      <c r="BD61" s="327"/>
      <c r="BF61" s="134"/>
      <c r="BG61" s="134"/>
      <c r="BH61" s="134"/>
    </row>
    <row r="62" spans="1:60">
      <c r="C62" s="326"/>
      <c r="D62" s="368" t="s">
        <v>225</v>
      </c>
      <c r="E62" s="369">
        <v>120000</v>
      </c>
      <c r="F62" s="370">
        <v>43831</v>
      </c>
      <c r="G62" s="373"/>
      <c r="H62" s="327">
        <f t="shared" ref="H62:W77" si="66">IF(AND(H$8&gt;=$F62,OR($G62+30&gt;H$8,$G62=0)),IF(H$8-$F62&gt;365,($E62*(1+$C$4))/12,$E62/12),0)</f>
        <v>10000</v>
      </c>
      <c r="I62" s="327">
        <f t="shared" si="66"/>
        <v>10000</v>
      </c>
      <c r="J62" s="327">
        <f t="shared" si="66"/>
        <v>10000</v>
      </c>
      <c r="K62" s="327">
        <f t="shared" si="66"/>
        <v>10000</v>
      </c>
      <c r="L62" s="327">
        <f t="shared" si="66"/>
        <v>10000</v>
      </c>
      <c r="M62" s="327">
        <f t="shared" si="66"/>
        <v>10000</v>
      </c>
      <c r="N62" s="327">
        <f t="shared" si="66"/>
        <v>10000</v>
      </c>
      <c r="O62" s="327">
        <f t="shared" si="66"/>
        <v>10000</v>
      </c>
      <c r="P62" s="327">
        <f t="shared" si="66"/>
        <v>10000</v>
      </c>
      <c r="Q62" s="327">
        <f t="shared" si="66"/>
        <v>10000</v>
      </c>
      <c r="R62" s="327">
        <f t="shared" si="66"/>
        <v>10000</v>
      </c>
      <c r="S62" s="327">
        <f t="shared" si="66"/>
        <v>10000</v>
      </c>
      <c r="T62" s="327">
        <f t="shared" si="66"/>
        <v>10300</v>
      </c>
      <c r="U62" s="327">
        <f t="shared" si="66"/>
        <v>10300</v>
      </c>
      <c r="V62" s="327">
        <f t="shared" si="66"/>
        <v>10300</v>
      </c>
      <c r="W62" s="327">
        <f t="shared" si="66"/>
        <v>10300</v>
      </c>
      <c r="X62" s="327">
        <f t="shared" ref="X62:AM77" si="67">IF(AND(X$8&gt;=$F62,OR($G62+30&gt;X$8,$G62=0)),IF(X$8-$F62&gt;365,($E62*(1+$C$4))/12,$E62/12),0)</f>
        <v>10300</v>
      </c>
      <c r="Y62" s="327">
        <f t="shared" si="67"/>
        <v>10300</v>
      </c>
      <c r="Z62" s="327">
        <f t="shared" si="67"/>
        <v>10300</v>
      </c>
      <c r="AA62" s="327">
        <f t="shared" si="67"/>
        <v>10300</v>
      </c>
      <c r="AB62" s="327">
        <f t="shared" si="67"/>
        <v>10300</v>
      </c>
      <c r="AC62" s="327">
        <f t="shared" si="67"/>
        <v>10300</v>
      </c>
      <c r="AD62" s="327">
        <f t="shared" si="67"/>
        <v>10300</v>
      </c>
      <c r="AE62" s="327">
        <f t="shared" si="67"/>
        <v>10300</v>
      </c>
      <c r="AF62" s="327">
        <f t="shared" si="67"/>
        <v>10300</v>
      </c>
      <c r="AG62" s="327">
        <f t="shared" si="67"/>
        <v>10300</v>
      </c>
      <c r="AH62" s="327">
        <f t="shared" si="67"/>
        <v>10300</v>
      </c>
      <c r="AI62" s="327">
        <f t="shared" si="67"/>
        <v>10300</v>
      </c>
      <c r="AJ62" s="327">
        <f t="shared" si="67"/>
        <v>10300</v>
      </c>
      <c r="AK62" s="327">
        <f t="shared" si="67"/>
        <v>10300</v>
      </c>
      <c r="AL62" s="327">
        <f t="shared" si="67"/>
        <v>10300</v>
      </c>
      <c r="AM62" s="327">
        <f t="shared" si="67"/>
        <v>10300</v>
      </c>
      <c r="AN62" s="327">
        <f t="shared" ref="AN62:AQ77" si="68">IF(AND(AN$8&gt;=$F62,OR($G62+30&gt;AN$8,$G62=0)),IF(AN$8-$F62&gt;365,($E62*(1+$C$4))/12,$E62/12),0)</f>
        <v>10300</v>
      </c>
      <c r="AO62" s="327">
        <f t="shared" si="68"/>
        <v>10300</v>
      </c>
      <c r="AP62" s="327">
        <f t="shared" si="68"/>
        <v>10300</v>
      </c>
      <c r="AQ62" s="327">
        <f t="shared" si="68"/>
        <v>10300</v>
      </c>
      <c r="AS62" s="327">
        <f t="shared" ref="AS62:AS77" si="69">SUM(H62:J62)</f>
        <v>30000</v>
      </c>
      <c r="AT62" s="327">
        <f t="shared" ref="AT62:AT77" si="70">SUM(K62:M62)</f>
        <v>30000</v>
      </c>
      <c r="AU62" s="327">
        <f t="shared" ref="AU62:AU77" si="71">SUM(N62:P62)</f>
        <v>30000</v>
      </c>
      <c r="AV62" s="327">
        <f t="shared" ref="AV62:AV77" si="72">SUM(Q62:S62)</f>
        <v>30000</v>
      </c>
      <c r="AW62" s="327">
        <f t="shared" ref="AW62:AW77" si="73">SUM(T62:V62)</f>
        <v>30900</v>
      </c>
      <c r="AX62" s="327">
        <f t="shared" ref="AX62:AX77" si="74">SUM(W62:Y62)</f>
        <v>30900</v>
      </c>
      <c r="AY62" s="327">
        <f t="shared" ref="AY62:AY77" si="75">SUM(Z62:AB62)</f>
        <v>30900</v>
      </c>
      <c r="AZ62" s="327">
        <f t="shared" ref="AZ62:AZ77" si="76">SUM(AC62:AE62)</f>
        <v>30900</v>
      </c>
      <c r="BA62" s="327">
        <f t="shared" si="11"/>
        <v>30900</v>
      </c>
      <c r="BB62" s="327">
        <f t="shared" si="12"/>
        <v>30900</v>
      </c>
      <c r="BC62" s="327">
        <f t="shared" si="13"/>
        <v>30900</v>
      </c>
      <c r="BD62" s="327">
        <f t="shared" si="14"/>
        <v>30900</v>
      </c>
      <c r="BF62" s="372">
        <f>SUM(AS62:AV62)</f>
        <v>120000</v>
      </c>
      <c r="BG62" s="372">
        <f>SUM(AW62:AZ62)</f>
        <v>123600</v>
      </c>
      <c r="BH62" s="372">
        <f t="shared" ref="BH62:BH77" si="77">SUM(BA62:BD62)</f>
        <v>123600</v>
      </c>
    </row>
    <row r="63" spans="1:60">
      <c r="B63" s="330"/>
      <c r="C63" s="326"/>
      <c r="D63" s="368" t="s">
        <v>222</v>
      </c>
      <c r="E63" s="369">
        <v>95000</v>
      </c>
      <c r="F63" s="370">
        <v>43831</v>
      </c>
      <c r="G63" s="373"/>
      <c r="H63" s="327">
        <f t="shared" si="66"/>
        <v>7916.666666666667</v>
      </c>
      <c r="I63" s="327">
        <f t="shared" si="66"/>
        <v>7916.666666666667</v>
      </c>
      <c r="J63" s="327">
        <f t="shared" si="66"/>
        <v>7916.666666666667</v>
      </c>
      <c r="K63" s="327">
        <f t="shared" si="66"/>
        <v>7916.666666666667</v>
      </c>
      <c r="L63" s="327">
        <f t="shared" si="66"/>
        <v>7916.666666666667</v>
      </c>
      <c r="M63" s="327">
        <f t="shared" si="66"/>
        <v>7916.666666666667</v>
      </c>
      <c r="N63" s="327">
        <f t="shared" si="66"/>
        <v>7916.666666666667</v>
      </c>
      <c r="O63" s="327">
        <f t="shared" si="66"/>
        <v>7916.666666666667</v>
      </c>
      <c r="P63" s="327">
        <f t="shared" si="66"/>
        <v>7916.666666666667</v>
      </c>
      <c r="Q63" s="327">
        <f t="shared" si="66"/>
        <v>7916.666666666667</v>
      </c>
      <c r="R63" s="327">
        <f t="shared" si="66"/>
        <v>7916.666666666667</v>
      </c>
      <c r="S63" s="327">
        <f t="shared" si="66"/>
        <v>7916.666666666667</v>
      </c>
      <c r="T63" s="327">
        <f t="shared" si="66"/>
        <v>8154.166666666667</v>
      </c>
      <c r="U63" s="327">
        <f t="shared" si="66"/>
        <v>8154.166666666667</v>
      </c>
      <c r="V63" s="327">
        <f t="shared" si="66"/>
        <v>8154.166666666667</v>
      </c>
      <c r="W63" s="327">
        <f t="shared" si="66"/>
        <v>8154.166666666667</v>
      </c>
      <c r="X63" s="327">
        <f t="shared" si="67"/>
        <v>8154.166666666667</v>
      </c>
      <c r="Y63" s="327">
        <f t="shared" si="67"/>
        <v>8154.166666666667</v>
      </c>
      <c r="Z63" s="327">
        <f t="shared" si="67"/>
        <v>8154.166666666667</v>
      </c>
      <c r="AA63" s="327">
        <f t="shared" si="67"/>
        <v>8154.166666666667</v>
      </c>
      <c r="AB63" s="327">
        <f t="shared" si="67"/>
        <v>8154.166666666667</v>
      </c>
      <c r="AC63" s="327">
        <f t="shared" si="67"/>
        <v>8154.166666666667</v>
      </c>
      <c r="AD63" s="327">
        <f t="shared" si="67"/>
        <v>8154.166666666667</v>
      </c>
      <c r="AE63" s="327">
        <f t="shared" si="67"/>
        <v>8154.166666666667</v>
      </c>
      <c r="AF63" s="327">
        <f t="shared" si="67"/>
        <v>8154.166666666667</v>
      </c>
      <c r="AG63" s="327">
        <f t="shared" si="67"/>
        <v>8154.166666666667</v>
      </c>
      <c r="AH63" s="327">
        <f t="shared" si="67"/>
        <v>8154.166666666667</v>
      </c>
      <c r="AI63" s="327">
        <f t="shared" si="67"/>
        <v>8154.166666666667</v>
      </c>
      <c r="AJ63" s="327">
        <f t="shared" si="67"/>
        <v>8154.166666666667</v>
      </c>
      <c r="AK63" s="327">
        <f t="shared" si="67"/>
        <v>8154.166666666667</v>
      </c>
      <c r="AL63" s="327">
        <f t="shared" si="67"/>
        <v>8154.166666666667</v>
      </c>
      <c r="AM63" s="327">
        <f t="shared" si="67"/>
        <v>8154.166666666667</v>
      </c>
      <c r="AN63" s="327">
        <f t="shared" si="68"/>
        <v>8154.166666666667</v>
      </c>
      <c r="AO63" s="327">
        <f t="shared" si="68"/>
        <v>8154.166666666667</v>
      </c>
      <c r="AP63" s="327">
        <f t="shared" si="68"/>
        <v>8154.166666666667</v>
      </c>
      <c r="AQ63" s="327">
        <f t="shared" si="68"/>
        <v>8154.166666666667</v>
      </c>
      <c r="AS63" s="327">
        <f t="shared" si="69"/>
        <v>23750</v>
      </c>
      <c r="AT63" s="327">
        <f t="shared" si="70"/>
        <v>23750</v>
      </c>
      <c r="AU63" s="327">
        <f t="shared" si="71"/>
        <v>23750</v>
      </c>
      <c r="AV63" s="327">
        <f t="shared" si="72"/>
        <v>23750</v>
      </c>
      <c r="AW63" s="327">
        <f t="shared" si="73"/>
        <v>24462.5</v>
      </c>
      <c r="AX63" s="327">
        <f t="shared" si="74"/>
        <v>24462.5</v>
      </c>
      <c r="AY63" s="327">
        <f t="shared" si="75"/>
        <v>24462.5</v>
      </c>
      <c r="AZ63" s="327">
        <f t="shared" si="76"/>
        <v>24462.5</v>
      </c>
      <c r="BA63" s="327">
        <f t="shared" si="11"/>
        <v>24462.5</v>
      </c>
      <c r="BB63" s="327">
        <f t="shared" si="12"/>
        <v>24462.5</v>
      </c>
      <c r="BC63" s="327">
        <f t="shared" si="13"/>
        <v>24462.5</v>
      </c>
      <c r="BD63" s="327">
        <f t="shared" si="14"/>
        <v>24462.5</v>
      </c>
      <c r="BF63" s="372">
        <f t="shared" ref="BF63:BF77" si="78">SUM(AS63:AV63)</f>
        <v>95000</v>
      </c>
      <c r="BG63" s="372">
        <f t="shared" ref="BG63:BG77" si="79">SUM(AW63:AZ63)</f>
        <v>97850</v>
      </c>
      <c r="BH63" s="372">
        <f t="shared" si="77"/>
        <v>97850</v>
      </c>
    </row>
    <row r="64" spans="1:60">
      <c r="C64" s="326"/>
      <c r="D64" s="368" t="s">
        <v>222</v>
      </c>
      <c r="E64" s="369">
        <v>95000</v>
      </c>
      <c r="F64" s="370">
        <v>43831</v>
      </c>
      <c r="G64" s="373"/>
      <c r="H64" s="327">
        <f t="shared" si="66"/>
        <v>7916.666666666667</v>
      </c>
      <c r="I64" s="327">
        <f t="shared" si="66"/>
        <v>7916.666666666667</v>
      </c>
      <c r="J64" s="327">
        <f t="shared" si="66"/>
        <v>7916.666666666667</v>
      </c>
      <c r="K64" s="327">
        <f t="shared" si="66"/>
        <v>7916.666666666667</v>
      </c>
      <c r="L64" s="327">
        <f t="shared" si="66"/>
        <v>7916.666666666667</v>
      </c>
      <c r="M64" s="327">
        <f t="shared" si="66"/>
        <v>7916.666666666667</v>
      </c>
      <c r="N64" s="327">
        <f t="shared" si="66"/>
        <v>7916.666666666667</v>
      </c>
      <c r="O64" s="327">
        <f t="shared" si="66"/>
        <v>7916.666666666667</v>
      </c>
      <c r="P64" s="327">
        <f t="shared" si="66"/>
        <v>7916.666666666667</v>
      </c>
      <c r="Q64" s="327">
        <f t="shared" si="66"/>
        <v>7916.666666666667</v>
      </c>
      <c r="R64" s="327">
        <f t="shared" si="66"/>
        <v>7916.666666666667</v>
      </c>
      <c r="S64" s="327">
        <f t="shared" si="66"/>
        <v>7916.666666666667</v>
      </c>
      <c r="T64" s="327">
        <f t="shared" si="66"/>
        <v>8154.166666666667</v>
      </c>
      <c r="U64" s="327">
        <f t="shared" si="66"/>
        <v>8154.166666666667</v>
      </c>
      <c r="V64" s="327">
        <f t="shared" si="66"/>
        <v>8154.166666666667</v>
      </c>
      <c r="W64" s="327">
        <f t="shared" si="66"/>
        <v>8154.166666666667</v>
      </c>
      <c r="X64" s="327">
        <f t="shared" si="67"/>
        <v>8154.166666666667</v>
      </c>
      <c r="Y64" s="327">
        <f t="shared" si="67"/>
        <v>8154.166666666667</v>
      </c>
      <c r="Z64" s="327">
        <f t="shared" si="67"/>
        <v>8154.166666666667</v>
      </c>
      <c r="AA64" s="327">
        <f t="shared" si="67"/>
        <v>8154.166666666667</v>
      </c>
      <c r="AB64" s="327">
        <f t="shared" si="67"/>
        <v>8154.166666666667</v>
      </c>
      <c r="AC64" s="327">
        <f t="shared" si="67"/>
        <v>8154.166666666667</v>
      </c>
      <c r="AD64" s="327">
        <f t="shared" si="67"/>
        <v>8154.166666666667</v>
      </c>
      <c r="AE64" s="327">
        <f t="shared" si="67"/>
        <v>8154.166666666667</v>
      </c>
      <c r="AF64" s="327">
        <f t="shared" si="67"/>
        <v>8154.166666666667</v>
      </c>
      <c r="AG64" s="327">
        <f t="shared" si="67"/>
        <v>8154.166666666667</v>
      </c>
      <c r="AH64" s="327">
        <f t="shared" si="67"/>
        <v>8154.166666666667</v>
      </c>
      <c r="AI64" s="327">
        <f t="shared" si="67"/>
        <v>8154.166666666667</v>
      </c>
      <c r="AJ64" s="327">
        <f t="shared" si="67"/>
        <v>8154.166666666667</v>
      </c>
      <c r="AK64" s="327">
        <f t="shared" si="67"/>
        <v>8154.166666666667</v>
      </c>
      <c r="AL64" s="327">
        <f t="shared" si="67"/>
        <v>8154.166666666667</v>
      </c>
      <c r="AM64" s="327">
        <f t="shared" si="67"/>
        <v>8154.166666666667</v>
      </c>
      <c r="AN64" s="327">
        <f t="shared" si="68"/>
        <v>8154.166666666667</v>
      </c>
      <c r="AO64" s="327">
        <f t="shared" si="68"/>
        <v>8154.166666666667</v>
      </c>
      <c r="AP64" s="327">
        <f t="shared" si="68"/>
        <v>8154.166666666667</v>
      </c>
      <c r="AQ64" s="327">
        <f t="shared" si="68"/>
        <v>8154.166666666667</v>
      </c>
      <c r="AS64" s="327">
        <f t="shared" si="69"/>
        <v>23750</v>
      </c>
      <c r="AT64" s="327">
        <f t="shared" si="70"/>
        <v>23750</v>
      </c>
      <c r="AU64" s="327">
        <f t="shared" si="71"/>
        <v>23750</v>
      </c>
      <c r="AV64" s="327">
        <f t="shared" si="72"/>
        <v>23750</v>
      </c>
      <c r="AW64" s="327">
        <f t="shared" si="73"/>
        <v>24462.5</v>
      </c>
      <c r="AX64" s="327">
        <f t="shared" si="74"/>
        <v>24462.5</v>
      </c>
      <c r="AY64" s="327">
        <f t="shared" si="75"/>
        <v>24462.5</v>
      </c>
      <c r="AZ64" s="327">
        <f t="shared" si="76"/>
        <v>24462.5</v>
      </c>
      <c r="BA64" s="327">
        <f t="shared" si="11"/>
        <v>24462.5</v>
      </c>
      <c r="BB64" s="327">
        <f t="shared" si="12"/>
        <v>24462.5</v>
      </c>
      <c r="BC64" s="327">
        <f t="shared" si="13"/>
        <v>24462.5</v>
      </c>
      <c r="BD64" s="327">
        <f t="shared" si="14"/>
        <v>24462.5</v>
      </c>
      <c r="BF64" s="372">
        <f t="shared" si="78"/>
        <v>95000</v>
      </c>
      <c r="BG64" s="372">
        <f t="shared" si="79"/>
        <v>97850</v>
      </c>
      <c r="BH64" s="372">
        <f t="shared" si="77"/>
        <v>97850</v>
      </c>
    </row>
    <row r="65" spans="2:60">
      <c r="C65" s="375"/>
      <c r="D65" s="376" t="s">
        <v>181</v>
      </c>
      <c r="E65" s="369">
        <v>65000</v>
      </c>
      <c r="F65" s="370">
        <v>43891</v>
      </c>
      <c r="G65" s="373"/>
      <c r="H65" s="327">
        <f t="shared" ref="H65:Q68" si="80">IF(AND(H$8&gt;=$F65,OR($G65+30&gt;H$8,$G65=0)),IF(H$8-$F65&gt;365,($E65*(1+$C$4))/12,$E65/12),0)</f>
        <v>0</v>
      </c>
      <c r="I65" s="327">
        <f t="shared" si="80"/>
        <v>0</v>
      </c>
      <c r="J65" s="327">
        <f t="shared" si="80"/>
        <v>5416.666666666667</v>
      </c>
      <c r="K65" s="327">
        <f t="shared" si="80"/>
        <v>5416.666666666667</v>
      </c>
      <c r="L65" s="327">
        <f t="shared" si="80"/>
        <v>5416.666666666667</v>
      </c>
      <c r="M65" s="327">
        <f t="shared" si="80"/>
        <v>5416.666666666667</v>
      </c>
      <c r="N65" s="327">
        <f t="shared" si="80"/>
        <v>5416.666666666667</v>
      </c>
      <c r="O65" s="327">
        <f t="shared" si="80"/>
        <v>5416.666666666667</v>
      </c>
      <c r="P65" s="327">
        <f t="shared" si="80"/>
        <v>5416.666666666667</v>
      </c>
      <c r="Q65" s="327">
        <f t="shared" si="80"/>
        <v>5416.666666666667</v>
      </c>
      <c r="R65" s="327">
        <f t="shared" si="66"/>
        <v>5416.666666666667</v>
      </c>
      <c r="S65" s="327">
        <f t="shared" si="66"/>
        <v>5416.666666666667</v>
      </c>
      <c r="T65" s="327">
        <f t="shared" si="66"/>
        <v>5416.666666666667</v>
      </c>
      <c r="U65" s="327">
        <f t="shared" si="66"/>
        <v>5416.666666666667</v>
      </c>
      <c r="V65" s="327">
        <f t="shared" si="66"/>
        <v>5579.166666666667</v>
      </c>
      <c r="W65" s="327">
        <f t="shared" si="66"/>
        <v>5579.166666666667</v>
      </c>
      <c r="X65" s="327">
        <f t="shared" si="67"/>
        <v>5579.166666666667</v>
      </c>
      <c r="Y65" s="327">
        <f t="shared" si="67"/>
        <v>5579.166666666667</v>
      </c>
      <c r="Z65" s="327">
        <f t="shared" si="67"/>
        <v>5579.166666666667</v>
      </c>
      <c r="AA65" s="327">
        <f t="shared" si="67"/>
        <v>5579.166666666667</v>
      </c>
      <c r="AB65" s="327">
        <f t="shared" si="67"/>
        <v>5579.166666666667</v>
      </c>
      <c r="AC65" s="327">
        <f t="shared" si="67"/>
        <v>5579.166666666667</v>
      </c>
      <c r="AD65" s="327">
        <f t="shared" si="67"/>
        <v>5579.166666666667</v>
      </c>
      <c r="AE65" s="327">
        <f t="shared" si="67"/>
        <v>5579.166666666667</v>
      </c>
      <c r="AF65" s="327">
        <f t="shared" si="67"/>
        <v>5579.166666666667</v>
      </c>
      <c r="AG65" s="327">
        <f t="shared" si="67"/>
        <v>5579.166666666667</v>
      </c>
      <c r="AH65" s="327">
        <f t="shared" si="67"/>
        <v>5579.166666666667</v>
      </c>
      <c r="AI65" s="327">
        <f t="shared" si="67"/>
        <v>5579.166666666667</v>
      </c>
      <c r="AJ65" s="327">
        <f t="shared" si="67"/>
        <v>5579.166666666667</v>
      </c>
      <c r="AK65" s="327">
        <f t="shared" si="67"/>
        <v>5579.166666666667</v>
      </c>
      <c r="AL65" s="327">
        <f t="shared" si="67"/>
        <v>5579.166666666667</v>
      </c>
      <c r="AM65" s="327">
        <f t="shared" si="67"/>
        <v>5579.166666666667</v>
      </c>
      <c r="AN65" s="327">
        <f t="shared" si="68"/>
        <v>5579.166666666667</v>
      </c>
      <c r="AO65" s="327">
        <f t="shared" si="68"/>
        <v>5579.166666666667</v>
      </c>
      <c r="AP65" s="327">
        <f t="shared" si="68"/>
        <v>5579.166666666667</v>
      </c>
      <c r="AQ65" s="327">
        <f t="shared" si="68"/>
        <v>5579.166666666667</v>
      </c>
      <c r="AS65" s="327">
        <f>SUM(H65:J65)</f>
        <v>5416.666666666667</v>
      </c>
      <c r="AT65" s="327">
        <f>SUM(K65:M65)</f>
        <v>16250</v>
      </c>
      <c r="AU65" s="327">
        <f>SUM(N65:P65)</f>
        <v>16250</v>
      </c>
      <c r="AV65" s="327">
        <f>SUM(Q65:S65)</f>
        <v>16250</v>
      </c>
      <c r="AW65" s="327">
        <f>SUM(T65:V65)</f>
        <v>16412.5</v>
      </c>
      <c r="AX65" s="327">
        <f>SUM(W65:Y65)</f>
        <v>16737.5</v>
      </c>
      <c r="AY65" s="327">
        <f>SUM(Z65:AB65)</f>
        <v>16737.5</v>
      </c>
      <c r="AZ65" s="327">
        <f>SUM(AC65:AE65)</f>
        <v>16737.5</v>
      </c>
      <c r="BA65" s="327">
        <f>SUM(AF65:AH65)</f>
        <v>16737.5</v>
      </c>
      <c r="BB65" s="327">
        <f>SUM(AI65:AK65)</f>
        <v>16737.5</v>
      </c>
      <c r="BC65" s="327">
        <f>SUM(AL65:AN65)</f>
        <v>16737.5</v>
      </c>
      <c r="BD65" s="327">
        <f>SUM(AO65:AQ65)</f>
        <v>16737.5</v>
      </c>
      <c r="BF65" s="372">
        <f>SUM(AS65:AV65)</f>
        <v>54166.666666666672</v>
      </c>
      <c r="BG65" s="372">
        <f>SUM(AW65:AZ65)</f>
        <v>66625</v>
      </c>
      <c r="BH65" s="372">
        <f>SUM(BA65:BD65)</f>
        <v>66950</v>
      </c>
    </row>
    <row r="66" spans="2:60">
      <c r="C66" s="375"/>
      <c r="D66" s="368" t="s">
        <v>222</v>
      </c>
      <c r="E66" s="369">
        <v>85000</v>
      </c>
      <c r="F66" s="370">
        <v>44044</v>
      </c>
      <c r="G66" s="373"/>
      <c r="H66" s="327">
        <f t="shared" si="80"/>
        <v>0</v>
      </c>
      <c r="I66" s="327">
        <f t="shared" si="80"/>
        <v>0</v>
      </c>
      <c r="J66" s="327">
        <f t="shared" si="80"/>
        <v>0</v>
      </c>
      <c r="K66" s="327">
        <f t="shared" si="80"/>
        <v>0</v>
      </c>
      <c r="L66" s="327">
        <f t="shared" si="80"/>
        <v>0</v>
      </c>
      <c r="M66" s="327">
        <f t="shared" si="80"/>
        <v>0</v>
      </c>
      <c r="N66" s="327">
        <f t="shared" si="80"/>
        <v>0</v>
      </c>
      <c r="O66" s="327">
        <f t="shared" si="80"/>
        <v>7083.333333333333</v>
      </c>
      <c r="P66" s="327">
        <f t="shared" si="80"/>
        <v>7083.333333333333</v>
      </c>
      <c r="Q66" s="327">
        <f t="shared" si="80"/>
        <v>7083.333333333333</v>
      </c>
      <c r="R66" s="327">
        <f t="shared" si="66"/>
        <v>7083.333333333333</v>
      </c>
      <c r="S66" s="327">
        <f t="shared" si="66"/>
        <v>7083.333333333333</v>
      </c>
      <c r="T66" s="327">
        <f t="shared" si="66"/>
        <v>7083.333333333333</v>
      </c>
      <c r="U66" s="327">
        <f t="shared" si="66"/>
        <v>7083.333333333333</v>
      </c>
      <c r="V66" s="327">
        <f t="shared" si="66"/>
        <v>7083.333333333333</v>
      </c>
      <c r="W66" s="327">
        <f t="shared" si="66"/>
        <v>7083.333333333333</v>
      </c>
      <c r="X66" s="327">
        <f t="shared" si="67"/>
        <v>7083.333333333333</v>
      </c>
      <c r="Y66" s="327">
        <f t="shared" si="67"/>
        <v>7083.333333333333</v>
      </c>
      <c r="Z66" s="327">
        <f t="shared" si="67"/>
        <v>7083.333333333333</v>
      </c>
      <c r="AA66" s="327">
        <f t="shared" si="67"/>
        <v>7295.833333333333</v>
      </c>
      <c r="AB66" s="327">
        <f t="shared" si="67"/>
        <v>7295.833333333333</v>
      </c>
      <c r="AC66" s="327">
        <f t="shared" si="67"/>
        <v>7295.833333333333</v>
      </c>
      <c r="AD66" s="327">
        <f t="shared" si="67"/>
        <v>7295.833333333333</v>
      </c>
      <c r="AE66" s="327">
        <f t="shared" si="67"/>
        <v>7295.833333333333</v>
      </c>
      <c r="AF66" s="327">
        <f t="shared" si="67"/>
        <v>7295.833333333333</v>
      </c>
      <c r="AG66" s="327">
        <f t="shared" si="67"/>
        <v>7295.833333333333</v>
      </c>
      <c r="AH66" s="327">
        <f t="shared" si="67"/>
        <v>7295.833333333333</v>
      </c>
      <c r="AI66" s="327">
        <f t="shared" si="67"/>
        <v>7295.833333333333</v>
      </c>
      <c r="AJ66" s="327">
        <f t="shared" si="67"/>
        <v>7295.833333333333</v>
      </c>
      <c r="AK66" s="327">
        <f t="shared" si="67"/>
        <v>7295.833333333333</v>
      </c>
      <c r="AL66" s="327">
        <f t="shared" si="67"/>
        <v>7295.833333333333</v>
      </c>
      <c r="AM66" s="327">
        <f t="shared" si="67"/>
        <v>7295.833333333333</v>
      </c>
      <c r="AN66" s="327">
        <f t="shared" si="68"/>
        <v>7295.833333333333</v>
      </c>
      <c r="AO66" s="327">
        <f t="shared" si="68"/>
        <v>7295.833333333333</v>
      </c>
      <c r="AP66" s="327">
        <f t="shared" si="68"/>
        <v>7295.833333333333</v>
      </c>
      <c r="AQ66" s="327">
        <f t="shared" si="68"/>
        <v>7295.833333333333</v>
      </c>
      <c r="AS66" s="327">
        <f>SUM(H66:J66)</f>
        <v>0</v>
      </c>
      <c r="AT66" s="327">
        <f>SUM(K66:M66)</f>
        <v>0</v>
      </c>
      <c r="AU66" s="327">
        <f>SUM(N66:P66)</f>
        <v>14166.666666666666</v>
      </c>
      <c r="AV66" s="327">
        <f>SUM(Q66:S66)</f>
        <v>21250</v>
      </c>
      <c r="AW66" s="327">
        <f>SUM(T66:V66)</f>
        <v>21250</v>
      </c>
      <c r="AX66" s="327">
        <f>SUM(W66:Y66)</f>
        <v>21250</v>
      </c>
      <c r="AY66" s="327">
        <f>SUM(Z66:AB66)</f>
        <v>21675</v>
      </c>
      <c r="AZ66" s="327">
        <f>SUM(AC66:AE66)</f>
        <v>21887.5</v>
      </c>
      <c r="BA66" s="327">
        <f>SUM(AF66:AH66)</f>
        <v>21887.5</v>
      </c>
      <c r="BB66" s="327">
        <f>SUM(AI66:AK66)</f>
        <v>21887.5</v>
      </c>
      <c r="BC66" s="327">
        <f>SUM(AL66:AN66)</f>
        <v>21887.5</v>
      </c>
      <c r="BD66" s="327">
        <f>SUM(AO66:AQ66)</f>
        <v>21887.5</v>
      </c>
      <c r="BF66" s="372">
        <f>SUM(AS66:AV66)</f>
        <v>35416.666666666664</v>
      </c>
      <c r="BG66" s="372">
        <f>SUM(AW66:AZ66)</f>
        <v>86062.5</v>
      </c>
      <c r="BH66" s="372">
        <f>SUM(BA66:BD66)</f>
        <v>87550</v>
      </c>
    </row>
    <row r="67" spans="2:60">
      <c r="B67" s="330"/>
      <c r="C67" s="326"/>
      <c r="D67" s="368" t="s">
        <v>224</v>
      </c>
      <c r="E67" s="369">
        <v>100000</v>
      </c>
      <c r="F67" s="370">
        <v>44105</v>
      </c>
      <c r="G67" s="373"/>
      <c r="H67" s="327">
        <f t="shared" si="80"/>
        <v>0</v>
      </c>
      <c r="I67" s="327">
        <f t="shared" si="80"/>
        <v>0</v>
      </c>
      <c r="J67" s="327">
        <f t="shared" si="80"/>
        <v>0</v>
      </c>
      <c r="K67" s="327">
        <f t="shared" si="80"/>
        <v>0</v>
      </c>
      <c r="L67" s="327">
        <f t="shared" si="80"/>
        <v>0</v>
      </c>
      <c r="M67" s="327">
        <f t="shared" si="80"/>
        <v>0</v>
      </c>
      <c r="N67" s="327">
        <f t="shared" si="80"/>
        <v>0</v>
      </c>
      <c r="O67" s="327">
        <f t="shared" si="80"/>
        <v>0</v>
      </c>
      <c r="P67" s="327">
        <f t="shared" si="80"/>
        <v>0</v>
      </c>
      <c r="Q67" s="327">
        <f t="shared" si="80"/>
        <v>8333.3333333333339</v>
      </c>
      <c r="R67" s="327">
        <f t="shared" si="66"/>
        <v>8333.3333333333339</v>
      </c>
      <c r="S67" s="327">
        <f t="shared" si="66"/>
        <v>8333.3333333333339</v>
      </c>
      <c r="T67" s="327">
        <f t="shared" si="66"/>
        <v>8333.3333333333339</v>
      </c>
      <c r="U67" s="327">
        <f t="shared" si="66"/>
        <v>8333.3333333333339</v>
      </c>
      <c r="V67" s="327">
        <f t="shared" si="66"/>
        <v>8333.3333333333339</v>
      </c>
      <c r="W67" s="327">
        <f t="shared" si="66"/>
        <v>8333.3333333333339</v>
      </c>
      <c r="X67" s="327">
        <f t="shared" si="67"/>
        <v>8333.3333333333339</v>
      </c>
      <c r="Y67" s="327">
        <f t="shared" si="67"/>
        <v>8333.3333333333339</v>
      </c>
      <c r="Z67" s="327">
        <f t="shared" si="67"/>
        <v>8333.3333333333339</v>
      </c>
      <c r="AA67" s="327">
        <f t="shared" si="67"/>
        <v>8333.3333333333339</v>
      </c>
      <c r="AB67" s="327">
        <f t="shared" si="67"/>
        <v>8333.3333333333339</v>
      </c>
      <c r="AC67" s="327">
        <f t="shared" si="67"/>
        <v>8583.3333333333339</v>
      </c>
      <c r="AD67" s="327">
        <f t="shared" si="67"/>
        <v>8583.3333333333339</v>
      </c>
      <c r="AE67" s="327">
        <f t="shared" si="67"/>
        <v>8583.3333333333339</v>
      </c>
      <c r="AF67" s="327">
        <f t="shared" si="67"/>
        <v>8583.3333333333339</v>
      </c>
      <c r="AG67" s="327">
        <f t="shared" si="67"/>
        <v>8583.3333333333339</v>
      </c>
      <c r="AH67" s="327">
        <f t="shared" si="67"/>
        <v>8583.3333333333339</v>
      </c>
      <c r="AI67" s="327">
        <f t="shared" si="67"/>
        <v>8583.3333333333339</v>
      </c>
      <c r="AJ67" s="327">
        <f t="shared" si="67"/>
        <v>8583.3333333333339</v>
      </c>
      <c r="AK67" s="327">
        <f t="shared" si="67"/>
        <v>8583.3333333333339</v>
      </c>
      <c r="AL67" s="327">
        <f t="shared" si="67"/>
        <v>8583.3333333333339</v>
      </c>
      <c r="AM67" s="327">
        <f t="shared" si="67"/>
        <v>8583.3333333333339</v>
      </c>
      <c r="AN67" s="327">
        <f t="shared" si="68"/>
        <v>8583.3333333333339</v>
      </c>
      <c r="AO67" s="327">
        <f t="shared" si="68"/>
        <v>8583.3333333333339</v>
      </c>
      <c r="AP67" s="327">
        <f t="shared" si="68"/>
        <v>8583.3333333333339</v>
      </c>
      <c r="AQ67" s="327">
        <f t="shared" si="68"/>
        <v>8583.3333333333339</v>
      </c>
      <c r="AS67" s="327">
        <f>SUM(H67:J67)</f>
        <v>0</v>
      </c>
      <c r="AT67" s="327">
        <f>SUM(K67:M67)</f>
        <v>0</v>
      </c>
      <c r="AU67" s="327">
        <f>SUM(N67:P67)</f>
        <v>0</v>
      </c>
      <c r="AV67" s="327">
        <f>SUM(Q67:S67)</f>
        <v>25000</v>
      </c>
      <c r="AW67" s="327">
        <f>SUM(T67:V67)</f>
        <v>25000</v>
      </c>
      <c r="AX67" s="327">
        <f>SUM(W67:Y67)</f>
        <v>25000</v>
      </c>
      <c r="AY67" s="327">
        <f>SUM(Z67:AB67)</f>
        <v>25000</v>
      </c>
      <c r="AZ67" s="327">
        <f>SUM(AC67:AE67)</f>
        <v>25750</v>
      </c>
      <c r="BA67" s="327">
        <f>SUM(AF67:AH67)</f>
        <v>25750</v>
      </c>
      <c r="BB67" s="327">
        <f>SUM(AI67:AK67)</f>
        <v>25750</v>
      </c>
      <c r="BC67" s="327">
        <f>SUM(AL67:AN67)</f>
        <v>25750</v>
      </c>
      <c r="BD67" s="327">
        <f>SUM(AO67:AQ67)</f>
        <v>25750</v>
      </c>
      <c r="BF67" s="372">
        <f>SUM(AS67:AV67)</f>
        <v>25000</v>
      </c>
      <c r="BG67" s="372">
        <f>SUM(AW67:AZ67)</f>
        <v>100750</v>
      </c>
      <c r="BH67" s="372">
        <f>SUM(BA67:BD67)</f>
        <v>103000</v>
      </c>
    </row>
    <row r="68" spans="2:60">
      <c r="C68" s="375"/>
      <c r="D68" s="376" t="s">
        <v>182</v>
      </c>
      <c r="E68" s="369">
        <v>65000</v>
      </c>
      <c r="F68" s="370">
        <v>44105</v>
      </c>
      <c r="G68" s="373"/>
      <c r="H68" s="327">
        <f t="shared" si="80"/>
        <v>0</v>
      </c>
      <c r="I68" s="327">
        <f t="shared" si="80"/>
        <v>0</v>
      </c>
      <c r="J68" s="327">
        <f t="shared" si="80"/>
        <v>0</v>
      </c>
      <c r="K68" s="327">
        <f t="shared" si="80"/>
        <v>0</v>
      </c>
      <c r="L68" s="327">
        <f t="shared" si="80"/>
        <v>0</v>
      </c>
      <c r="M68" s="327">
        <f t="shared" si="80"/>
        <v>0</v>
      </c>
      <c r="N68" s="327">
        <f t="shared" si="80"/>
        <v>0</v>
      </c>
      <c r="O68" s="327">
        <f t="shared" si="80"/>
        <v>0</v>
      </c>
      <c r="P68" s="327">
        <f t="shared" si="80"/>
        <v>0</v>
      </c>
      <c r="Q68" s="327">
        <f t="shared" si="80"/>
        <v>5416.666666666667</v>
      </c>
      <c r="R68" s="327">
        <f t="shared" si="66"/>
        <v>5416.666666666667</v>
      </c>
      <c r="S68" s="327">
        <f t="shared" si="66"/>
        <v>5416.666666666667</v>
      </c>
      <c r="T68" s="327">
        <f t="shared" si="66"/>
        <v>5416.666666666667</v>
      </c>
      <c r="U68" s="327">
        <f t="shared" si="66"/>
        <v>5416.666666666667</v>
      </c>
      <c r="V68" s="327">
        <f t="shared" si="66"/>
        <v>5416.666666666667</v>
      </c>
      <c r="W68" s="327">
        <f t="shared" si="66"/>
        <v>5416.666666666667</v>
      </c>
      <c r="X68" s="327">
        <f t="shared" si="67"/>
        <v>5416.666666666667</v>
      </c>
      <c r="Y68" s="327">
        <f t="shared" si="67"/>
        <v>5416.666666666667</v>
      </c>
      <c r="Z68" s="327">
        <f t="shared" si="67"/>
        <v>5416.666666666667</v>
      </c>
      <c r="AA68" s="327">
        <f t="shared" si="67"/>
        <v>5416.666666666667</v>
      </c>
      <c r="AB68" s="327">
        <f t="shared" si="67"/>
        <v>5416.666666666667</v>
      </c>
      <c r="AC68" s="327">
        <f t="shared" si="67"/>
        <v>5579.166666666667</v>
      </c>
      <c r="AD68" s="327">
        <f t="shared" si="67"/>
        <v>5579.166666666667</v>
      </c>
      <c r="AE68" s="327">
        <f t="shared" si="67"/>
        <v>5579.166666666667</v>
      </c>
      <c r="AF68" s="327">
        <f t="shared" si="67"/>
        <v>5579.166666666667</v>
      </c>
      <c r="AG68" s="327">
        <f t="shared" si="67"/>
        <v>5579.166666666667</v>
      </c>
      <c r="AH68" s="327">
        <f t="shared" si="67"/>
        <v>5579.166666666667</v>
      </c>
      <c r="AI68" s="327">
        <f t="shared" si="67"/>
        <v>5579.166666666667</v>
      </c>
      <c r="AJ68" s="327">
        <f t="shared" si="67"/>
        <v>5579.166666666667</v>
      </c>
      <c r="AK68" s="327">
        <f t="shared" si="67"/>
        <v>5579.166666666667</v>
      </c>
      <c r="AL68" s="327">
        <f t="shared" si="67"/>
        <v>5579.166666666667</v>
      </c>
      <c r="AM68" s="327">
        <f t="shared" si="67"/>
        <v>5579.166666666667</v>
      </c>
      <c r="AN68" s="327">
        <f t="shared" si="68"/>
        <v>5579.166666666667</v>
      </c>
      <c r="AO68" s="327">
        <f t="shared" si="68"/>
        <v>5579.166666666667</v>
      </c>
      <c r="AP68" s="327">
        <f t="shared" si="68"/>
        <v>5579.166666666667</v>
      </c>
      <c r="AQ68" s="327">
        <f t="shared" si="68"/>
        <v>5579.166666666667</v>
      </c>
      <c r="AS68" s="327">
        <f>SUM(H68:J68)</f>
        <v>0</v>
      </c>
      <c r="AT68" s="327">
        <f>SUM(K68:M68)</f>
        <v>0</v>
      </c>
      <c r="AU68" s="327">
        <f>SUM(N68:P68)</f>
        <v>0</v>
      </c>
      <c r="AV68" s="327">
        <f>SUM(Q68:S68)</f>
        <v>16250</v>
      </c>
      <c r="AW68" s="327">
        <f>SUM(T68:V68)</f>
        <v>16250</v>
      </c>
      <c r="AX68" s="327">
        <f>SUM(W68:Y68)</f>
        <v>16250</v>
      </c>
      <c r="AY68" s="327">
        <f>SUM(Z68:AB68)</f>
        <v>16250</v>
      </c>
      <c r="AZ68" s="327">
        <f>SUM(AC68:AE68)</f>
        <v>16737.5</v>
      </c>
      <c r="BA68" s="327">
        <f>SUM(AF68:AH68)</f>
        <v>16737.5</v>
      </c>
      <c r="BB68" s="327">
        <f>SUM(AI68:AK68)</f>
        <v>16737.5</v>
      </c>
      <c r="BC68" s="327">
        <f>SUM(AL68:AN68)</f>
        <v>16737.5</v>
      </c>
      <c r="BD68" s="327">
        <f>SUM(AO68:AQ68)</f>
        <v>16737.5</v>
      </c>
      <c r="BF68" s="372">
        <f>SUM(AS68:AV68)</f>
        <v>16250</v>
      </c>
      <c r="BG68" s="372">
        <f>SUM(AW68:AZ68)</f>
        <v>65487.5</v>
      </c>
      <c r="BH68" s="372">
        <f>SUM(BA68:BD68)</f>
        <v>66950</v>
      </c>
    </row>
    <row r="69" spans="2:60">
      <c r="C69" s="326"/>
      <c r="D69" s="368" t="s">
        <v>223</v>
      </c>
      <c r="E69" s="369">
        <v>100000</v>
      </c>
      <c r="F69" s="370">
        <v>44197</v>
      </c>
      <c r="G69" s="373"/>
      <c r="H69" s="327">
        <f t="shared" si="66"/>
        <v>0</v>
      </c>
      <c r="I69" s="327">
        <f t="shared" si="66"/>
        <v>0</v>
      </c>
      <c r="J69" s="327">
        <f t="shared" si="66"/>
        <v>0</v>
      </c>
      <c r="K69" s="327">
        <f t="shared" si="66"/>
        <v>0</v>
      </c>
      <c r="L69" s="327">
        <f t="shared" si="66"/>
        <v>0</v>
      </c>
      <c r="M69" s="327">
        <f t="shared" si="66"/>
        <v>0</v>
      </c>
      <c r="N69" s="327">
        <f t="shared" si="66"/>
        <v>0</v>
      </c>
      <c r="O69" s="327">
        <f t="shared" si="66"/>
        <v>0</v>
      </c>
      <c r="P69" s="327">
        <f t="shared" si="66"/>
        <v>0</v>
      </c>
      <c r="Q69" s="327">
        <f t="shared" si="66"/>
        <v>0</v>
      </c>
      <c r="R69" s="327">
        <f t="shared" si="66"/>
        <v>0</v>
      </c>
      <c r="S69" s="327">
        <f t="shared" si="66"/>
        <v>0</v>
      </c>
      <c r="T69" s="327">
        <f t="shared" si="66"/>
        <v>8333.3333333333339</v>
      </c>
      <c r="U69" s="327">
        <f t="shared" si="66"/>
        <v>8333.3333333333339</v>
      </c>
      <c r="V69" s="327">
        <f t="shared" si="66"/>
        <v>8333.3333333333339</v>
      </c>
      <c r="W69" s="327">
        <f t="shared" si="66"/>
        <v>8333.3333333333339</v>
      </c>
      <c r="X69" s="327">
        <f t="shared" si="67"/>
        <v>8333.3333333333339</v>
      </c>
      <c r="Y69" s="327">
        <f t="shared" si="67"/>
        <v>8333.3333333333339</v>
      </c>
      <c r="Z69" s="327">
        <f t="shared" si="67"/>
        <v>8333.3333333333339</v>
      </c>
      <c r="AA69" s="327">
        <f t="shared" si="67"/>
        <v>8333.3333333333339</v>
      </c>
      <c r="AB69" s="327">
        <f t="shared" si="67"/>
        <v>8333.3333333333339</v>
      </c>
      <c r="AC69" s="327">
        <f t="shared" si="67"/>
        <v>8333.3333333333339</v>
      </c>
      <c r="AD69" s="327">
        <f t="shared" si="67"/>
        <v>8333.3333333333339</v>
      </c>
      <c r="AE69" s="327">
        <f t="shared" si="67"/>
        <v>8333.3333333333339</v>
      </c>
      <c r="AF69" s="327">
        <f t="shared" si="67"/>
        <v>8583.3333333333339</v>
      </c>
      <c r="AG69" s="327">
        <f t="shared" si="67"/>
        <v>8583.3333333333339</v>
      </c>
      <c r="AH69" s="327">
        <f t="shared" si="67"/>
        <v>8583.3333333333339</v>
      </c>
      <c r="AI69" s="327">
        <f t="shared" si="67"/>
        <v>8583.3333333333339</v>
      </c>
      <c r="AJ69" s="327">
        <f t="shared" si="67"/>
        <v>8583.3333333333339</v>
      </c>
      <c r="AK69" s="327">
        <f t="shared" si="67"/>
        <v>8583.3333333333339</v>
      </c>
      <c r="AL69" s="327">
        <f t="shared" si="67"/>
        <v>8583.3333333333339</v>
      </c>
      <c r="AM69" s="327">
        <f t="shared" si="67"/>
        <v>8583.3333333333339</v>
      </c>
      <c r="AN69" s="327">
        <f t="shared" si="68"/>
        <v>8583.3333333333339</v>
      </c>
      <c r="AO69" s="327">
        <f t="shared" si="68"/>
        <v>8583.3333333333339</v>
      </c>
      <c r="AP69" s="327">
        <f t="shared" si="68"/>
        <v>8583.3333333333339</v>
      </c>
      <c r="AQ69" s="327">
        <f t="shared" si="68"/>
        <v>8583.3333333333339</v>
      </c>
      <c r="AS69" s="327">
        <f t="shared" si="69"/>
        <v>0</v>
      </c>
      <c r="AT69" s="327">
        <f t="shared" si="70"/>
        <v>0</v>
      </c>
      <c r="AU69" s="327">
        <f t="shared" si="71"/>
        <v>0</v>
      </c>
      <c r="AV69" s="327">
        <f t="shared" si="72"/>
        <v>0</v>
      </c>
      <c r="AW69" s="327">
        <f t="shared" si="73"/>
        <v>25000</v>
      </c>
      <c r="AX69" s="327">
        <f t="shared" si="74"/>
        <v>25000</v>
      </c>
      <c r="AY69" s="327">
        <f t="shared" si="75"/>
        <v>25000</v>
      </c>
      <c r="AZ69" s="327">
        <f t="shared" si="76"/>
        <v>25000</v>
      </c>
      <c r="BA69" s="327">
        <f t="shared" si="11"/>
        <v>25750</v>
      </c>
      <c r="BB69" s="327">
        <f t="shared" si="12"/>
        <v>25750</v>
      </c>
      <c r="BC69" s="327">
        <f t="shared" si="13"/>
        <v>25750</v>
      </c>
      <c r="BD69" s="327">
        <f t="shared" si="14"/>
        <v>25750</v>
      </c>
      <c r="BF69" s="372">
        <f t="shared" si="78"/>
        <v>0</v>
      </c>
      <c r="BG69" s="372">
        <f t="shared" si="79"/>
        <v>100000</v>
      </c>
      <c r="BH69" s="372">
        <f t="shared" si="77"/>
        <v>103000</v>
      </c>
    </row>
    <row r="70" spans="2:60">
      <c r="C70" s="375"/>
      <c r="D70" s="368" t="s">
        <v>222</v>
      </c>
      <c r="E70" s="369">
        <v>90000</v>
      </c>
      <c r="F70" s="370">
        <v>44348</v>
      </c>
      <c r="G70" s="373"/>
      <c r="H70" s="327">
        <f t="shared" ref="H70:Q71" si="81">IF(AND(H$8&gt;=$F70,OR($G70+30&gt;H$8,$G70=0)),IF(H$8-$F70&gt;365,($E70*(1+$C$4))/12,$E70/12),0)</f>
        <v>0</v>
      </c>
      <c r="I70" s="327">
        <f t="shared" si="81"/>
        <v>0</v>
      </c>
      <c r="J70" s="327">
        <f t="shared" si="81"/>
        <v>0</v>
      </c>
      <c r="K70" s="327">
        <f t="shared" si="81"/>
        <v>0</v>
      </c>
      <c r="L70" s="327">
        <f t="shared" si="81"/>
        <v>0</v>
      </c>
      <c r="M70" s="327">
        <f t="shared" si="81"/>
        <v>0</v>
      </c>
      <c r="N70" s="327">
        <f t="shared" si="81"/>
        <v>0</v>
      </c>
      <c r="O70" s="327">
        <f t="shared" si="81"/>
        <v>0</v>
      </c>
      <c r="P70" s="327">
        <f t="shared" si="81"/>
        <v>0</v>
      </c>
      <c r="Q70" s="327">
        <f t="shared" si="81"/>
        <v>0</v>
      </c>
      <c r="R70" s="327">
        <f t="shared" si="66"/>
        <v>0</v>
      </c>
      <c r="S70" s="327">
        <f t="shared" si="66"/>
        <v>0</v>
      </c>
      <c r="T70" s="327">
        <f t="shared" si="66"/>
        <v>0</v>
      </c>
      <c r="U70" s="327">
        <f t="shared" si="66"/>
        <v>0</v>
      </c>
      <c r="V70" s="327">
        <f t="shared" si="66"/>
        <v>0</v>
      </c>
      <c r="W70" s="327">
        <f t="shared" si="66"/>
        <v>0</v>
      </c>
      <c r="X70" s="327">
        <f t="shared" si="67"/>
        <v>0</v>
      </c>
      <c r="Y70" s="327">
        <f t="shared" si="67"/>
        <v>7500</v>
      </c>
      <c r="Z70" s="327">
        <f t="shared" si="67"/>
        <v>7500</v>
      </c>
      <c r="AA70" s="327">
        <f t="shared" si="67"/>
        <v>7500</v>
      </c>
      <c r="AB70" s="327">
        <f t="shared" si="67"/>
        <v>7500</v>
      </c>
      <c r="AC70" s="327">
        <f t="shared" si="67"/>
        <v>7500</v>
      </c>
      <c r="AD70" s="327">
        <f t="shared" si="67"/>
        <v>7500</v>
      </c>
      <c r="AE70" s="327">
        <f t="shared" si="67"/>
        <v>7500</v>
      </c>
      <c r="AF70" s="327">
        <f t="shared" si="67"/>
        <v>7500</v>
      </c>
      <c r="AG70" s="327">
        <f t="shared" si="67"/>
        <v>7500</v>
      </c>
      <c r="AH70" s="327">
        <f t="shared" si="67"/>
        <v>7500</v>
      </c>
      <c r="AI70" s="327">
        <f t="shared" si="67"/>
        <v>7500</v>
      </c>
      <c r="AJ70" s="327">
        <f t="shared" si="67"/>
        <v>7500</v>
      </c>
      <c r="AK70" s="327">
        <f t="shared" si="67"/>
        <v>7725</v>
      </c>
      <c r="AL70" s="327">
        <f t="shared" si="67"/>
        <v>7725</v>
      </c>
      <c r="AM70" s="327">
        <f t="shared" si="67"/>
        <v>7725</v>
      </c>
      <c r="AN70" s="327">
        <f t="shared" si="68"/>
        <v>7725</v>
      </c>
      <c r="AO70" s="327">
        <f t="shared" si="68"/>
        <v>7725</v>
      </c>
      <c r="AP70" s="327">
        <f t="shared" si="68"/>
        <v>7725</v>
      </c>
      <c r="AQ70" s="327">
        <f t="shared" si="68"/>
        <v>7725</v>
      </c>
      <c r="AS70" s="327">
        <f>SUM(H70:J70)</f>
        <v>0</v>
      </c>
      <c r="AT70" s="327">
        <f>SUM(K70:M70)</f>
        <v>0</v>
      </c>
      <c r="AU70" s="327">
        <f>SUM(N70:P70)</f>
        <v>0</v>
      </c>
      <c r="AV70" s="327">
        <f>SUM(Q70:S70)</f>
        <v>0</v>
      </c>
      <c r="AW70" s="327">
        <f>SUM(T70:V70)</f>
        <v>0</v>
      </c>
      <c r="AX70" s="327">
        <f>SUM(W70:Y70)</f>
        <v>7500</v>
      </c>
      <c r="AY70" s="327">
        <f>SUM(Z70:AB70)</f>
        <v>22500</v>
      </c>
      <c r="AZ70" s="327">
        <f>SUM(AC70:AE70)</f>
        <v>22500</v>
      </c>
      <c r="BA70" s="327">
        <f>SUM(AF70:AH70)</f>
        <v>22500</v>
      </c>
      <c r="BB70" s="327">
        <f>SUM(AI70:AK70)</f>
        <v>22725</v>
      </c>
      <c r="BC70" s="327">
        <f>SUM(AL70:AN70)</f>
        <v>23175</v>
      </c>
      <c r="BD70" s="327">
        <f>SUM(AO70:AQ70)</f>
        <v>23175</v>
      </c>
      <c r="BF70" s="372">
        <f>SUM(AS70:AV70)</f>
        <v>0</v>
      </c>
      <c r="BG70" s="372">
        <f>SUM(AW70:AZ70)</f>
        <v>52500</v>
      </c>
      <c r="BH70" s="372">
        <f>SUM(BA70:BD70)</f>
        <v>91575</v>
      </c>
    </row>
    <row r="71" spans="2:60">
      <c r="C71" s="375"/>
      <c r="D71" s="368" t="s">
        <v>222</v>
      </c>
      <c r="E71" s="369">
        <v>85000</v>
      </c>
      <c r="F71" s="370">
        <v>44621</v>
      </c>
      <c r="G71" s="373"/>
      <c r="H71" s="327">
        <f t="shared" si="81"/>
        <v>0</v>
      </c>
      <c r="I71" s="327">
        <f t="shared" si="81"/>
        <v>0</v>
      </c>
      <c r="J71" s="327">
        <f t="shared" si="81"/>
        <v>0</v>
      </c>
      <c r="K71" s="327">
        <f t="shared" si="81"/>
        <v>0</v>
      </c>
      <c r="L71" s="327">
        <f t="shared" si="81"/>
        <v>0</v>
      </c>
      <c r="M71" s="327">
        <f t="shared" si="81"/>
        <v>0</v>
      </c>
      <c r="N71" s="327">
        <f t="shared" si="81"/>
        <v>0</v>
      </c>
      <c r="O71" s="327">
        <f t="shared" si="81"/>
        <v>0</v>
      </c>
      <c r="P71" s="327">
        <f t="shared" si="81"/>
        <v>0</v>
      </c>
      <c r="Q71" s="327">
        <f t="shared" si="81"/>
        <v>0</v>
      </c>
      <c r="R71" s="327">
        <f t="shared" si="66"/>
        <v>0</v>
      </c>
      <c r="S71" s="327">
        <f t="shared" si="66"/>
        <v>0</v>
      </c>
      <c r="T71" s="327">
        <f t="shared" si="66"/>
        <v>0</v>
      </c>
      <c r="U71" s="327">
        <f t="shared" si="66"/>
        <v>0</v>
      </c>
      <c r="V71" s="327">
        <f t="shared" si="66"/>
        <v>0</v>
      </c>
      <c r="W71" s="327">
        <f t="shared" si="66"/>
        <v>0</v>
      </c>
      <c r="X71" s="327">
        <f t="shared" si="67"/>
        <v>0</v>
      </c>
      <c r="Y71" s="327">
        <f t="shared" si="67"/>
        <v>0</v>
      </c>
      <c r="Z71" s="327">
        <f t="shared" si="67"/>
        <v>0</v>
      </c>
      <c r="AA71" s="327">
        <f t="shared" si="67"/>
        <v>0</v>
      </c>
      <c r="AB71" s="327">
        <f t="shared" si="67"/>
        <v>0</v>
      </c>
      <c r="AC71" s="327">
        <f t="shared" si="67"/>
        <v>0</v>
      </c>
      <c r="AD71" s="327">
        <f t="shared" si="67"/>
        <v>0</v>
      </c>
      <c r="AE71" s="327">
        <f t="shared" si="67"/>
        <v>0</v>
      </c>
      <c r="AF71" s="327">
        <f t="shared" si="67"/>
        <v>0</v>
      </c>
      <c r="AG71" s="327">
        <f t="shared" si="67"/>
        <v>0</v>
      </c>
      <c r="AH71" s="327">
        <f t="shared" si="67"/>
        <v>7083.333333333333</v>
      </c>
      <c r="AI71" s="327">
        <f t="shared" si="67"/>
        <v>7083.333333333333</v>
      </c>
      <c r="AJ71" s="327">
        <f t="shared" si="67"/>
        <v>7083.333333333333</v>
      </c>
      <c r="AK71" s="327">
        <f t="shared" si="67"/>
        <v>7083.333333333333</v>
      </c>
      <c r="AL71" s="327">
        <f t="shared" si="67"/>
        <v>7083.333333333333</v>
      </c>
      <c r="AM71" s="327">
        <f t="shared" si="67"/>
        <v>7083.333333333333</v>
      </c>
      <c r="AN71" s="327">
        <f t="shared" si="68"/>
        <v>7083.333333333333</v>
      </c>
      <c r="AO71" s="327">
        <f t="shared" si="68"/>
        <v>7083.333333333333</v>
      </c>
      <c r="AP71" s="327">
        <f t="shared" si="68"/>
        <v>7083.333333333333</v>
      </c>
      <c r="AQ71" s="327">
        <f t="shared" si="68"/>
        <v>7083.333333333333</v>
      </c>
      <c r="AS71" s="327">
        <f>SUM(H71:J71)</f>
        <v>0</v>
      </c>
      <c r="AT71" s="327">
        <f>SUM(K71:M71)</f>
        <v>0</v>
      </c>
      <c r="AU71" s="327">
        <f>SUM(N71:P71)</f>
        <v>0</v>
      </c>
      <c r="AV71" s="327">
        <f>SUM(Q71:S71)</f>
        <v>0</v>
      </c>
      <c r="AW71" s="327">
        <f>SUM(T71:V71)</f>
        <v>0</v>
      </c>
      <c r="AX71" s="327">
        <f>SUM(W71:Y71)</f>
        <v>0</v>
      </c>
      <c r="AY71" s="327">
        <f>SUM(Z71:AB71)</f>
        <v>0</v>
      </c>
      <c r="AZ71" s="327">
        <f>SUM(AC71:AE71)</f>
        <v>0</v>
      </c>
      <c r="BA71" s="327">
        <f>SUM(AF71:AH71)</f>
        <v>7083.333333333333</v>
      </c>
      <c r="BB71" s="327">
        <f>SUM(AI71:AK71)</f>
        <v>21250</v>
      </c>
      <c r="BC71" s="327">
        <f>SUM(AL71:AN71)</f>
        <v>21250</v>
      </c>
      <c r="BD71" s="327">
        <f>SUM(AO71:AQ71)</f>
        <v>21250</v>
      </c>
      <c r="BF71" s="372">
        <f>SUM(AS71:AV71)</f>
        <v>0</v>
      </c>
      <c r="BG71" s="372">
        <f>SUM(AW71:AZ71)</f>
        <v>0</v>
      </c>
      <c r="BH71" s="372">
        <f>SUM(BA71:BD71)</f>
        <v>70833.333333333328</v>
      </c>
    </row>
    <row r="72" spans="2:60">
      <c r="C72" s="374"/>
      <c r="D72" s="368" t="s">
        <v>227</v>
      </c>
      <c r="E72" s="369">
        <v>95000</v>
      </c>
      <c r="F72" s="370">
        <v>44652</v>
      </c>
      <c r="G72" s="373"/>
      <c r="H72" s="327">
        <f t="shared" si="66"/>
        <v>0</v>
      </c>
      <c r="I72" s="327">
        <f t="shared" si="66"/>
        <v>0</v>
      </c>
      <c r="J72" s="327">
        <f t="shared" si="66"/>
        <v>0</v>
      </c>
      <c r="K72" s="327">
        <f t="shared" si="66"/>
        <v>0</v>
      </c>
      <c r="L72" s="327">
        <f t="shared" si="66"/>
        <v>0</v>
      </c>
      <c r="M72" s="327">
        <f t="shared" si="66"/>
        <v>0</v>
      </c>
      <c r="N72" s="327">
        <f t="shared" si="66"/>
        <v>0</v>
      </c>
      <c r="O72" s="327">
        <f t="shared" si="66"/>
        <v>0</v>
      </c>
      <c r="P72" s="327">
        <f t="shared" si="66"/>
        <v>0</v>
      </c>
      <c r="Q72" s="327">
        <f t="shared" si="66"/>
        <v>0</v>
      </c>
      <c r="R72" s="327">
        <f t="shared" si="66"/>
        <v>0</v>
      </c>
      <c r="S72" s="327">
        <f t="shared" si="66"/>
        <v>0</v>
      </c>
      <c r="T72" s="327">
        <f t="shared" si="66"/>
        <v>0</v>
      </c>
      <c r="U72" s="327">
        <f t="shared" si="66"/>
        <v>0</v>
      </c>
      <c r="V72" s="327">
        <f t="shared" si="66"/>
        <v>0</v>
      </c>
      <c r="W72" s="327">
        <f t="shared" si="66"/>
        <v>0</v>
      </c>
      <c r="X72" s="327">
        <f t="shared" si="67"/>
        <v>0</v>
      </c>
      <c r="Y72" s="327">
        <f t="shared" si="67"/>
        <v>0</v>
      </c>
      <c r="Z72" s="327">
        <f t="shared" si="67"/>
        <v>0</v>
      </c>
      <c r="AA72" s="327">
        <f t="shared" si="67"/>
        <v>0</v>
      </c>
      <c r="AB72" s="327">
        <f t="shared" si="67"/>
        <v>0</v>
      </c>
      <c r="AC72" s="327">
        <f t="shared" si="67"/>
        <v>0</v>
      </c>
      <c r="AD72" s="327">
        <f t="shared" si="67"/>
        <v>0</v>
      </c>
      <c r="AE72" s="327">
        <f t="shared" si="67"/>
        <v>0</v>
      </c>
      <c r="AF72" s="327">
        <f t="shared" si="67"/>
        <v>0</v>
      </c>
      <c r="AG72" s="327">
        <f t="shared" si="67"/>
        <v>0</v>
      </c>
      <c r="AH72" s="327">
        <f t="shared" si="67"/>
        <v>0</v>
      </c>
      <c r="AI72" s="327">
        <f t="shared" si="67"/>
        <v>7916.666666666667</v>
      </c>
      <c r="AJ72" s="327">
        <f t="shared" si="67"/>
        <v>7916.666666666667</v>
      </c>
      <c r="AK72" s="327">
        <f t="shared" si="67"/>
        <v>7916.666666666667</v>
      </c>
      <c r="AL72" s="327">
        <f t="shared" si="67"/>
        <v>7916.666666666667</v>
      </c>
      <c r="AM72" s="327">
        <f t="shared" si="67"/>
        <v>7916.666666666667</v>
      </c>
      <c r="AN72" s="327">
        <f t="shared" si="68"/>
        <v>7916.666666666667</v>
      </c>
      <c r="AO72" s="327">
        <f t="shared" si="68"/>
        <v>7916.666666666667</v>
      </c>
      <c r="AP72" s="327">
        <f t="shared" si="68"/>
        <v>7916.666666666667</v>
      </c>
      <c r="AQ72" s="327">
        <f t="shared" si="68"/>
        <v>7916.666666666667</v>
      </c>
      <c r="AS72" s="327">
        <f t="shared" si="69"/>
        <v>0</v>
      </c>
      <c r="AT72" s="327">
        <f t="shared" si="70"/>
        <v>0</v>
      </c>
      <c r="AU72" s="327">
        <f t="shared" si="71"/>
        <v>0</v>
      </c>
      <c r="AV72" s="327">
        <f t="shared" si="72"/>
        <v>0</v>
      </c>
      <c r="AW72" s="327">
        <f t="shared" si="73"/>
        <v>0</v>
      </c>
      <c r="AX72" s="327">
        <f t="shared" si="74"/>
        <v>0</v>
      </c>
      <c r="AY72" s="327">
        <f t="shared" si="75"/>
        <v>0</v>
      </c>
      <c r="AZ72" s="327">
        <f t="shared" si="76"/>
        <v>0</v>
      </c>
      <c r="BA72" s="327">
        <f t="shared" si="11"/>
        <v>0</v>
      </c>
      <c r="BB72" s="327">
        <f t="shared" si="12"/>
        <v>23750</v>
      </c>
      <c r="BC72" s="327">
        <f t="shared" si="13"/>
        <v>23750</v>
      </c>
      <c r="BD72" s="327">
        <f t="shared" si="14"/>
        <v>23750</v>
      </c>
      <c r="BF72" s="372">
        <f t="shared" si="78"/>
        <v>0</v>
      </c>
      <c r="BG72" s="372">
        <f t="shared" si="79"/>
        <v>0</v>
      </c>
      <c r="BH72" s="372">
        <f t="shared" si="77"/>
        <v>71250</v>
      </c>
    </row>
    <row r="73" spans="2:60">
      <c r="C73" s="375"/>
      <c r="D73" s="376" t="s">
        <v>226</v>
      </c>
      <c r="E73" s="369">
        <v>80000</v>
      </c>
      <c r="F73" s="370">
        <v>44835</v>
      </c>
      <c r="G73" s="373"/>
      <c r="H73" s="327">
        <f t="shared" si="66"/>
        <v>0</v>
      </c>
      <c r="I73" s="327">
        <f t="shared" si="66"/>
        <v>0</v>
      </c>
      <c r="J73" s="327">
        <f t="shared" si="66"/>
        <v>0</v>
      </c>
      <c r="K73" s="327">
        <f t="shared" si="66"/>
        <v>0</v>
      </c>
      <c r="L73" s="327">
        <f t="shared" si="66"/>
        <v>0</v>
      </c>
      <c r="M73" s="327">
        <f t="shared" si="66"/>
        <v>0</v>
      </c>
      <c r="N73" s="327">
        <f t="shared" si="66"/>
        <v>0</v>
      </c>
      <c r="O73" s="327">
        <f t="shared" si="66"/>
        <v>0</v>
      </c>
      <c r="P73" s="327">
        <f t="shared" si="66"/>
        <v>0</v>
      </c>
      <c r="Q73" s="327">
        <f t="shared" si="66"/>
        <v>0</v>
      </c>
      <c r="R73" s="327">
        <f t="shared" si="66"/>
        <v>0</v>
      </c>
      <c r="S73" s="327">
        <f t="shared" si="66"/>
        <v>0</v>
      </c>
      <c r="T73" s="327">
        <f t="shared" si="66"/>
        <v>0</v>
      </c>
      <c r="U73" s="327">
        <f t="shared" si="66"/>
        <v>0</v>
      </c>
      <c r="V73" s="327">
        <f t="shared" si="66"/>
        <v>0</v>
      </c>
      <c r="W73" s="327">
        <f t="shared" si="66"/>
        <v>0</v>
      </c>
      <c r="X73" s="327">
        <f t="shared" si="67"/>
        <v>0</v>
      </c>
      <c r="Y73" s="327">
        <f t="shared" si="67"/>
        <v>0</v>
      </c>
      <c r="Z73" s="327">
        <f t="shared" si="67"/>
        <v>0</v>
      </c>
      <c r="AA73" s="327">
        <f t="shared" si="67"/>
        <v>0</v>
      </c>
      <c r="AB73" s="327">
        <f t="shared" si="67"/>
        <v>0</v>
      </c>
      <c r="AC73" s="327">
        <f t="shared" si="67"/>
        <v>0</v>
      </c>
      <c r="AD73" s="327">
        <f t="shared" si="67"/>
        <v>0</v>
      </c>
      <c r="AE73" s="327">
        <f t="shared" si="67"/>
        <v>0</v>
      </c>
      <c r="AF73" s="327">
        <f t="shared" si="67"/>
        <v>0</v>
      </c>
      <c r="AG73" s="327">
        <f t="shared" si="67"/>
        <v>0</v>
      </c>
      <c r="AH73" s="327">
        <f t="shared" si="67"/>
        <v>0</v>
      </c>
      <c r="AI73" s="327">
        <f t="shared" si="67"/>
        <v>0</v>
      </c>
      <c r="AJ73" s="327">
        <f t="shared" si="67"/>
        <v>0</v>
      </c>
      <c r="AK73" s="327">
        <f t="shared" si="67"/>
        <v>0</v>
      </c>
      <c r="AL73" s="327">
        <f t="shared" si="67"/>
        <v>0</v>
      </c>
      <c r="AM73" s="327">
        <f t="shared" si="67"/>
        <v>0</v>
      </c>
      <c r="AN73" s="327">
        <f t="shared" si="68"/>
        <v>0</v>
      </c>
      <c r="AO73" s="327">
        <f t="shared" si="68"/>
        <v>6666.666666666667</v>
      </c>
      <c r="AP73" s="327">
        <f t="shared" si="68"/>
        <v>6666.666666666667</v>
      </c>
      <c r="AQ73" s="327">
        <f t="shared" si="68"/>
        <v>6666.666666666667</v>
      </c>
      <c r="AS73" s="327">
        <f t="shared" si="69"/>
        <v>0</v>
      </c>
      <c r="AT73" s="327">
        <f t="shared" si="70"/>
        <v>0</v>
      </c>
      <c r="AU73" s="327">
        <f t="shared" si="71"/>
        <v>0</v>
      </c>
      <c r="AV73" s="327">
        <f t="shared" si="72"/>
        <v>0</v>
      </c>
      <c r="AW73" s="327">
        <f t="shared" si="73"/>
        <v>0</v>
      </c>
      <c r="AX73" s="327">
        <f t="shared" si="74"/>
        <v>0</v>
      </c>
      <c r="AY73" s="327">
        <f t="shared" si="75"/>
        <v>0</v>
      </c>
      <c r="AZ73" s="327">
        <f t="shared" si="76"/>
        <v>0</v>
      </c>
      <c r="BA73" s="327">
        <f t="shared" si="11"/>
        <v>0</v>
      </c>
      <c r="BB73" s="327">
        <f t="shared" si="12"/>
        <v>0</v>
      </c>
      <c r="BC73" s="327">
        <f t="shared" si="13"/>
        <v>0</v>
      </c>
      <c r="BD73" s="327">
        <f t="shared" si="14"/>
        <v>20000</v>
      </c>
      <c r="BF73" s="372">
        <f t="shared" si="78"/>
        <v>0</v>
      </c>
      <c r="BG73" s="372">
        <f t="shared" si="79"/>
        <v>0</v>
      </c>
      <c r="BH73" s="372">
        <f t="shared" si="77"/>
        <v>20000</v>
      </c>
    </row>
    <row r="74" spans="2:60">
      <c r="C74" s="375"/>
      <c r="D74" s="376" t="s">
        <v>170</v>
      </c>
      <c r="E74" s="369"/>
      <c r="F74" s="370"/>
      <c r="G74" s="373"/>
      <c r="H74" s="327">
        <f t="shared" si="66"/>
        <v>0</v>
      </c>
      <c r="I74" s="327">
        <f t="shared" si="66"/>
        <v>0</v>
      </c>
      <c r="J74" s="327">
        <f t="shared" si="66"/>
        <v>0</v>
      </c>
      <c r="K74" s="327">
        <f t="shared" si="66"/>
        <v>0</v>
      </c>
      <c r="L74" s="327">
        <f t="shared" si="66"/>
        <v>0</v>
      </c>
      <c r="M74" s="327">
        <f t="shared" si="66"/>
        <v>0</v>
      </c>
      <c r="N74" s="327">
        <f t="shared" si="66"/>
        <v>0</v>
      </c>
      <c r="O74" s="327">
        <f t="shared" si="66"/>
        <v>0</v>
      </c>
      <c r="P74" s="327">
        <f t="shared" si="66"/>
        <v>0</v>
      </c>
      <c r="Q74" s="327">
        <f t="shared" si="66"/>
        <v>0</v>
      </c>
      <c r="R74" s="327">
        <f t="shared" si="66"/>
        <v>0</v>
      </c>
      <c r="S74" s="327">
        <f t="shared" si="66"/>
        <v>0</v>
      </c>
      <c r="T74" s="327">
        <f t="shared" si="66"/>
        <v>0</v>
      </c>
      <c r="U74" s="327">
        <f t="shared" si="66"/>
        <v>0</v>
      </c>
      <c r="V74" s="327">
        <f t="shared" si="66"/>
        <v>0</v>
      </c>
      <c r="W74" s="327">
        <f t="shared" si="66"/>
        <v>0</v>
      </c>
      <c r="X74" s="327">
        <f t="shared" si="67"/>
        <v>0</v>
      </c>
      <c r="Y74" s="327">
        <f t="shared" si="67"/>
        <v>0</v>
      </c>
      <c r="Z74" s="327">
        <f t="shared" si="67"/>
        <v>0</v>
      </c>
      <c r="AA74" s="327">
        <f t="shared" si="67"/>
        <v>0</v>
      </c>
      <c r="AB74" s="327">
        <f t="shared" si="67"/>
        <v>0</v>
      </c>
      <c r="AC74" s="327">
        <f t="shared" si="67"/>
        <v>0</v>
      </c>
      <c r="AD74" s="327">
        <f t="shared" si="67"/>
        <v>0</v>
      </c>
      <c r="AE74" s="327">
        <f t="shared" si="67"/>
        <v>0</v>
      </c>
      <c r="AF74" s="327">
        <f t="shared" si="67"/>
        <v>0</v>
      </c>
      <c r="AG74" s="327">
        <f t="shared" si="67"/>
        <v>0</v>
      </c>
      <c r="AH74" s="327">
        <f t="shared" si="67"/>
        <v>0</v>
      </c>
      <c r="AI74" s="327">
        <f t="shared" si="67"/>
        <v>0</v>
      </c>
      <c r="AJ74" s="327">
        <f t="shared" si="67"/>
        <v>0</v>
      </c>
      <c r="AK74" s="327">
        <f t="shared" si="67"/>
        <v>0</v>
      </c>
      <c r="AL74" s="327">
        <f t="shared" si="67"/>
        <v>0</v>
      </c>
      <c r="AM74" s="327">
        <f t="shared" si="67"/>
        <v>0</v>
      </c>
      <c r="AN74" s="327">
        <f t="shared" si="68"/>
        <v>0</v>
      </c>
      <c r="AO74" s="327">
        <f t="shared" si="68"/>
        <v>0</v>
      </c>
      <c r="AP74" s="327">
        <f t="shared" si="68"/>
        <v>0</v>
      </c>
      <c r="AQ74" s="327">
        <f t="shared" si="68"/>
        <v>0</v>
      </c>
      <c r="AS74" s="327">
        <f t="shared" si="69"/>
        <v>0</v>
      </c>
      <c r="AT74" s="327">
        <f t="shared" si="70"/>
        <v>0</v>
      </c>
      <c r="AU74" s="327">
        <f t="shared" si="71"/>
        <v>0</v>
      </c>
      <c r="AV74" s="327">
        <f t="shared" si="72"/>
        <v>0</v>
      </c>
      <c r="AW74" s="327">
        <f t="shared" si="73"/>
        <v>0</v>
      </c>
      <c r="AX74" s="327">
        <f t="shared" si="74"/>
        <v>0</v>
      </c>
      <c r="AY74" s="327">
        <f t="shared" si="75"/>
        <v>0</v>
      </c>
      <c r="AZ74" s="327">
        <f t="shared" si="76"/>
        <v>0</v>
      </c>
      <c r="BA74" s="327">
        <f t="shared" si="11"/>
        <v>0</v>
      </c>
      <c r="BB74" s="327">
        <f t="shared" si="12"/>
        <v>0</v>
      </c>
      <c r="BC74" s="327">
        <f t="shared" si="13"/>
        <v>0</v>
      </c>
      <c r="BD74" s="327">
        <f t="shared" si="14"/>
        <v>0</v>
      </c>
      <c r="BF74" s="372">
        <f t="shared" si="78"/>
        <v>0</v>
      </c>
      <c r="BG74" s="372">
        <f t="shared" si="79"/>
        <v>0</v>
      </c>
      <c r="BH74" s="372">
        <f t="shared" si="77"/>
        <v>0</v>
      </c>
    </row>
    <row r="75" spans="2:60">
      <c r="C75" s="375"/>
      <c r="D75" s="376" t="s">
        <v>170</v>
      </c>
      <c r="E75" s="369"/>
      <c r="F75" s="370"/>
      <c r="G75" s="373"/>
      <c r="H75" s="327">
        <f t="shared" si="66"/>
        <v>0</v>
      </c>
      <c r="I75" s="327">
        <f t="shared" si="66"/>
        <v>0</v>
      </c>
      <c r="J75" s="327">
        <f t="shared" si="66"/>
        <v>0</v>
      </c>
      <c r="K75" s="327">
        <f t="shared" si="66"/>
        <v>0</v>
      </c>
      <c r="L75" s="327">
        <f t="shared" si="66"/>
        <v>0</v>
      </c>
      <c r="M75" s="327">
        <f t="shared" si="66"/>
        <v>0</v>
      </c>
      <c r="N75" s="327">
        <f t="shared" si="66"/>
        <v>0</v>
      </c>
      <c r="O75" s="327">
        <f t="shared" si="66"/>
        <v>0</v>
      </c>
      <c r="P75" s="327">
        <f t="shared" si="66"/>
        <v>0</v>
      </c>
      <c r="Q75" s="327">
        <f t="shared" si="66"/>
        <v>0</v>
      </c>
      <c r="R75" s="327">
        <f t="shared" si="66"/>
        <v>0</v>
      </c>
      <c r="S75" s="327">
        <f t="shared" si="66"/>
        <v>0</v>
      </c>
      <c r="T75" s="327">
        <f t="shared" si="66"/>
        <v>0</v>
      </c>
      <c r="U75" s="327">
        <f t="shared" si="66"/>
        <v>0</v>
      </c>
      <c r="V75" s="327">
        <f t="shared" si="66"/>
        <v>0</v>
      </c>
      <c r="W75" s="327">
        <f t="shared" si="66"/>
        <v>0</v>
      </c>
      <c r="X75" s="327">
        <f t="shared" si="67"/>
        <v>0</v>
      </c>
      <c r="Y75" s="327">
        <f t="shared" si="67"/>
        <v>0</v>
      </c>
      <c r="Z75" s="327">
        <f t="shared" si="67"/>
        <v>0</v>
      </c>
      <c r="AA75" s="327">
        <f t="shared" si="67"/>
        <v>0</v>
      </c>
      <c r="AB75" s="327">
        <f t="shared" si="67"/>
        <v>0</v>
      </c>
      <c r="AC75" s="327">
        <f t="shared" si="67"/>
        <v>0</v>
      </c>
      <c r="AD75" s="327">
        <f t="shared" si="67"/>
        <v>0</v>
      </c>
      <c r="AE75" s="327">
        <f t="shared" si="67"/>
        <v>0</v>
      </c>
      <c r="AF75" s="327">
        <f t="shared" si="67"/>
        <v>0</v>
      </c>
      <c r="AG75" s="327">
        <f t="shared" si="67"/>
        <v>0</v>
      </c>
      <c r="AH75" s="327">
        <f t="shared" si="67"/>
        <v>0</v>
      </c>
      <c r="AI75" s="327">
        <f t="shared" si="67"/>
        <v>0</v>
      </c>
      <c r="AJ75" s="327">
        <f t="shared" si="67"/>
        <v>0</v>
      </c>
      <c r="AK75" s="327">
        <f t="shared" si="67"/>
        <v>0</v>
      </c>
      <c r="AL75" s="327">
        <f t="shared" si="67"/>
        <v>0</v>
      </c>
      <c r="AM75" s="327">
        <f t="shared" si="67"/>
        <v>0</v>
      </c>
      <c r="AN75" s="327">
        <f t="shared" si="68"/>
        <v>0</v>
      </c>
      <c r="AO75" s="327">
        <f t="shared" si="68"/>
        <v>0</v>
      </c>
      <c r="AP75" s="327">
        <f t="shared" si="68"/>
        <v>0</v>
      </c>
      <c r="AQ75" s="327">
        <f t="shared" si="68"/>
        <v>0</v>
      </c>
      <c r="AS75" s="327">
        <f t="shared" si="69"/>
        <v>0</v>
      </c>
      <c r="AT75" s="327">
        <f t="shared" si="70"/>
        <v>0</v>
      </c>
      <c r="AU75" s="327">
        <f t="shared" si="71"/>
        <v>0</v>
      </c>
      <c r="AV75" s="327">
        <f t="shared" si="72"/>
        <v>0</v>
      </c>
      <c r="AW75" s="327">
        <f t="shared" si="73"/>
        <v>0</v>
      </c>
      <c r="AX75" s="327">
        <f t="shared" si="74"/>
        <v>0</v>
      </c>
      <c r="AY75" s="327">
        <f t="shared" si="75"/>
        <v>0</v>
      </c>
      <c r="AZ75" s="327">
        <f t="shared" si="76"/>
        <v>0</v>
      </c>
      <c r="BA75" s="327">
        <f t="shared" si="11"/>
        <v>0</v>
      </c>
      <c r="BB75" s="327">
        <f t="shared" si="12"/>
        <v>0</v>
      </c>
      <c r="BC75" s="327">
        <f t="shared" si="13"/>
        <v>0</v>
      </c>
      <c r="BD75" s="327">
        <f t="shared" si="14"/>
        <v>0</v>
      </c>
      <c r="BF75" s="372">
        <f t="shared" si="78"/>
        <v>0</v>
      </c>
      <c r="BG75" s="372">
        <f t="shared" si="79"/>
        <v>0</v>
      </c>
      <c r="BH75" s="372">
        <f t="shared" si="77"/>
        <v>0</v>
      </c>
    </row>
    <row r="76" spans="2:60">
      <c r="C76" s="375"/>
      <c r="D76" s="376" t="s">
        <v>170</v>
      </c>
      <c r="E76" s="369"/>
      <c r="F76" s="370"/>
      <c r="G76" s="373"/>
      <c r="H76" s="327">
        <f t="shared" si="66"/>
        <v>0</v>
      </c>
      <c r="I76" s="327">
        <f t="shared" si="66"/>
        <v>0</v>
      </c>
      <c r="J76" s="327">
        <f t="shared" si="66"/>
        <v>0</v>
      </c>
      <c r="K76" s="327">
        <f t="shared" si="66"/>
        <v>0</v>
      </c>
      <c r="L76" s="327">
        <f t="shared" si="66"/>
        <v>0</v>
      </c>
      <c r="M76" s="327">
        <f t="shared" si="66"/>
        <v>0</v>
      </c>
      <c r="N76" s="327">
        <f t="shared" si="66"/>
        <v>0</v>
      </c>
      <c r="O76" s="327">
        <f t="shared" si="66"/>
        <v>0</v>
      </c>
      <c r="P76" s="327">
        <f t="shared" si="66"/>
        <v>0</v>
      </c>
      <c r="Q76" s="327">
        <f t="shared" si="66"/>
        <v>0</v>
      </c>
      <c r="R76" s="327">
        <f t="shared" si="66"/>
        <v>0</v>
      </c>
      <c r="S76" s="327">
        <f t="shared" si="66"/>
        <v>0</v>
      </c>
      <c r="T76" s="327">
        <f t="shared" si="66"/>
        <v>0</v>
      </c>
      <c r="U76" s="327">
        <f t="shared" si="66"/>
        <v>0</v>
      </c>
      <c r="V76" s="327">
        <f t="shared" si="66"/>
        <v>0</v>
      </c>
      <c r="W76" s="327">
        <f t="shared" si="66"/>
        <v>0</v>
      </c>
      <c r="X76" s="327">
        <f t="shared" si="67"/>
        <v>0</v>
      </c>
      <c r="Y76" s="327">
        <f t="shared" si="67"/>
        <v>0</v>
      </c>
      <c r="Z76" s="327">
        <f t="shared" si="67"/>
        <v>0</v>
      </c>
      <c r="AA76" s="327">
        <f t="shared" si="67"/>
        <v>0</v>
      </c>
      <c r="AB76" s="327">
        <f t="shared" si="67"/>
        <v>0</v>
      </c>
      <c r="AC76" s="327">
        <f t="shared" si="67"/>
        <v>0</v>
      </c>
      <c r="AD76" s="327">
        <f t="shared" si="67"/>
        <v>0</v>
      </c>
      <c r="AE76" s="327">
        <f t="shared" si="67"/>
        <v>0</v>
      </c>
      <c r="AF76" s="327">
        <f t="shared" si="67"/>
        <v>0</v>
      </c>
      <c r="AG76" s="327">
        <f t="shared" si="67"/>
        <v>0</v>
      </c>
      <c r="AH76" s="327">
        <f t="shared" si="67"/>
        <v>0</v>
      </c>
      <c r="AI76" s="327">
        <f t="shared" si="67"/>
        <v>0</v>
      </c>
      <c r="AJ76" s="327">
        <f t="shared" si="67"/>
        <v>0</v>
      </c>
      <c r="AK76" s="327">
        <f t="shared" si="67"/>
        <v>0</v>
      </c>
      <c r="AL76" s="327">
        <f t="shared" si="67"/>
        <v>0</v>
      </c>
      <c r="AM76" s="327">
        <f t="shared" si="67"/>
        <v>0</v>
      </c>
      <c r="AN76" s="327">
        <f t="shared" si="68"/>
        <v>0</v>
      </c>
      <c r="AO76" s="327">
        <f t="shared" si="68"/>
        <v>0</v>
      </c>
      <c r="AP76" s="327">
        <f t="shared" si="68"/>
        <v>0</v>
      </c>
      <c r="AQ76" s="327">
        <f t="shared" si="68"/>
        <v>0</v>
      </c>
      <c r="AS76" s="327">
        <f t="shared" si="69"/>
        <v>0</v>
      </c>
      <c r="AT76" s="327">
        <f t="shared" si="70"/>
        <v>0</v>
      </c>
      <c r="AU76" s="327">
        <f t="shared" si="71"/>
        <v>0</v>
      </c>
      <c r="AV76" s="327">
        <f t="shared" si="72"/>
        <v>0</v>
      </c>
      <c r="AW76" s="327">
        <f t="shared" si="73"/>
        <v>0</v>
      </c>
      <c r="AX76" s="327">
        <f t="shared" si="74"/>
        <v>0</v>
      </c>
      <c r="AY76" s="327">
        <f t="shared" si="75"/>
        <v>0</v>
      </c>
      <c r="AZ76" s="327">
        <f t="shared" si="76"/>
        <v>0</v>
      </c>
      <c r="BA76" s="327">
        <f t="shared" si="11"/>
        <v>0</v>
      </c>
      <c r="BB76" s="327">
        <f t="shared" si="12"/>
        <v>0</v>
      </c>
      <c r="BC76" s="327">
        <f t="shared" si="13"/>
        <v>0</v>
      </c>
      <c r="BD76" s="327">
        <f>SUM(AO76:AQ76)</f>
        <v>0</v>
      </c>
      <c r="BF76" s="372">
        <f t="shared" si="78"/>
        <v>0</v>
      </c>
      <c r="BG76" s="372">
        <f t="shared" si="79"/>
        <v>0</v>
      </c>
      <c r="BH76" s="372">
        <f t="shared" si="77"/>
        <v>0</v>
      </c>
    </row>
    <row r="77" spans="2:60">
      <c r="C77" s="375"/>
      <c r="D77" s="376" t="s">
        <v>170</v>
      </c>
      <c r="E77" s="369"/>
      <c r="F77" s="370"/>
      <c r="G77" s="373"/>
      <c r="H77" s="327">
        <f t="shared" si="66"/>
        <v>0</v>
      </c>
      <c r="I77" s="327">
        <f t="shared" si="66"/>
        <v>0</v>
      </c>
      <c r="J77" s="327">
        <f t="shared" si="66"/>
        <v>0</v>
      </c>
      <c r="K77" s="327">
        <f t="shared" si="66"/>
        <v>0</v>
      </c>
      <c r="L77" s="327">
        <f t="shared" si="66"/>
        <v>0</v>
      </c>
      <c r="M77" s="327">
        <f t="shared" si="66"/>
        <v>0</v>
      </c>
      <c r="N77" s="327">
        <f t="shared" si="66"/>
        <v>0</v>
      </c>
      <c r="O77" s="327">
        <f t="shared" si="66"/>
        <v>0</v>
      </c>
      <c r="P77" s="327">
        <f t="shared" si="66"/>
        <v>0</v>
      </c>
      <c r="Q77" s="327">
        <f t="shared" si="66"/>
        <v>0</v>
      </c>
      <c r="R77" s="327">
        <f t="shared" si="66"/>
        <v>0</v>
      </c>
      <c r="S77" s="327">
        <f t="shared" si="66"/>
        <v>0</v>
      </c>
      <c r="T77" s="327">
        <f t="shared" si="66"/>
        <v>0</v>
      </c>
      <c r="U77" s="327">
        <f t="shared" si="66"/>
        <v>0</v>
      </c>
      <c r="V77" s="327">
        <f t="shared" si="66"/>
        <v>0</v>
      </c>
      <c r="W77" s="327">
        <f t="shared" ref="W77:AE77" si="82">IF(AND(W$8&gt;=$F77,OR($G77+30&gt;W$8,$G77=0)),IF(W$8-$F77&gt;365,($E77*(1+$C$4))/12,$E77/12),0)</f>
        <v>0</v>
      </c>
      <c r="X77" s="327">
        <f t="shared" si="82"/>
        <v>0</v>
      </c>
      <c r="Y77" s="327">
        <f t="shared" si="82"/>
        <v>0</v>
      </c>
      <c r="Z77" s="327">
        <f t="shared" si="82"/>
        <v>0</v>
      </c>
      <c r="AA77" s="327">
        <f t="shared" si="82"/>
        <v>0</v>
      </c>
      <c r="AB77" s="327">
        <f t="shared" si="82"/>
        <v>0</v>
      </c>
      <c r="AC77" s="327">
        <f t="shared" si="82"/>
        <v>0</v>
      </c>
      <c r="AD77" s="327">
        <f t="shared" si="82"/>
        <v>0</v>
      </c>
      <c r="AE77" s="327">
        <f t="shared" si="82"/>
        <v>0</v>
      </c>
      <c r="AF77" s="327">
        <f t="shared" si="67"/>
        <v>0</v>
      </c>
      <c r="AG77" s="327">
        <f t="shared" si="67"/>
        <v>0</v>
      </c>
      <c r="AH77" s="327">
        <f t="shared" si="67"/>
        <v>0</v>
      </c>
      <c r="AI77" s="327">
        <f t="shared" si="67"/>
        <v>0</v>
      </c>
      <c r="AJ77" s="327">
        <f t="shared" si="67"/>
        <v>0</v>
      </c>
      <c r="AK77" s="327">
        <f t="shared" si="67"/>
        <v>0</v>
      </c>
      <c r="AL77" s="327">
        <f t="shared" si="67"/>
        <v>0</v>
      </c>
      <c r="AM77" s="327">
        <f t="shared" si="67"/>
        <v>0</v>
      </c>
      <c r="AN77" s="327">
        <f t="shared" si="68"/>
        <v>0</v>
      </c>
      <c r="AO77" s="327">
        <f t="shared" si="68"/>
        <v>0</v>
      </c>
      <c r="AP77" s="327">
        <f t="shared" si="68"/>
        <v>0</v>
      </c>
      <c r="AQ77" s="327">
        <f t="shared" si="68"/>
        <v>0</v>
      </c>
      <c r="AS77" s="327">
        <f t="shared" si="69"/>
        <v>0</v>
      </c>
      <c r="AT77" s="327">
        <f t="shared" si="70"/>
        <v>0</v>
      </c>
      <c r="AU77" s="327">
        <f t="shared" si="71"/>
        <v>0</v>
      </c>
      <c r="AV77" s="327">
        <f t="shared" si="72"/>
        <v>0</v>
      </c>
      <c r="AW77" s="327">
        <f t="shared" si="73"/>
        <v>0</v>
      </c>
      <c r="AX77" s="327">
        <f t="shared" si="74"/>
        <v>0</v>
      </c>
      <c r="AY77" s="327">
        <f t="shared" si="75"/>
        <v>0</v>
      </c>
      <c r="AZ77" s="327">
        <f t="shared" si="76"/>
        <v>0</v>
      </c>
      <c r="BA77" s="327">
        <f t="shared" ref="BA77:BA102" si="83">SUM(AF77:AH77)</f>
        <v>0</v>
      </c>
      <c r="BB77" s="327">
        <f t="shared" ref="BB77:BB102" si="84">SUM(AI77:AK77)</f>
        <v>0</v>
      </c>
      <c r="BC77" s="327">
        <f t="shared" ref="BC77:BC102" si="85">SUM(AL77:AN77)</f>
        <v>0</v>
      </c>
      <c r="BD77" s="327">
        <f t="shared" ref="BD77:BD102" si="86">SUM(AO77:AQ77)</f>
        <v>0</v>
      </c>
      <c r="BF77" s="372">
        <f t="shared" si="78"/>
        <v>0</v>
      </c>
      <c r="BG77" s="372">
        <f t="shared" si="79"/>
        <v>0</v>
      </c>
      <c r="BH77" s="372">
        <f t="shared" si="77"/>
        <v>0</v>
      </c>
    </row>
    <row r="78" spans="2:60">
      <c r="C78" s="375"/>
      <c r="D78" s="376"/>
      <c r="E78" s="377"/>
      <c r="F78" s="378"/>
      <c r="G78" s="378"/>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c r="AE78" s="379"/>
      <c r="AF78" s="379"/>
      <c r="AG78" s="379"/>
      <c r="AH78" s="379"/>
      <c r="AI78" s="379"/>
      <c r="AJ78" s="379"/>
      <c r="AK78" s="379"/>
      <c r="AL78" s="379"/>
      <c r="AM78" s="379"/>
      <c r="AN78" s="379"/>
      <c r="AO78" s="379"/>
      <c r="AP78" s="379"/>
      <c r="AQ78" s="379"/>
      <c r="AS78" s="379"/>
      <c r="AT78" s="379"/>
      <c r="AU78" s="379"/>
      <c r="AV78" s="379"/>
      <c r="AW78" s="379"/>
      <c r="AX78" s="379"/>
      <c r="AY78" s="379"/>
      <c r="AZ78" s="379"/>
      <c r="BA78" s="327"/>
      <c r="BB78" s="327"/>
      <c r="BC78" s="327"/>
      <c r="BD78" s="327"/>
      <c r="BF78" s="134"/>
      <c r="BG78" s="134"/>
      <c r="BH78" s="134"/>
    </row>
    <row r="79" spans="2:60">
      <c r="B79" s="630" t="str">
        <f>"TOTAL "&amp;B60</f>
        <v>TOTAL R&amp;D</v>
      </c>
      <c r="C79" s="630"/>
      <c r="D79" s="205" t="s">
        <v>171</v>
      </c>
      <c r="E79" s="203"/>
      <c r="F79" s="205"/>
      <c r="G79" s="205"/>
      <c r="H79" s="380">
        <f t="shared" ref="H79:AQ79" si="87">COUNTIF(H62:H78,"&gt;0")</f>
        <v>3</v>
      </c>
      <c r="I79" s="380">
        <f t="shared" si="87"/>
        <v>3</v>
      </c>
      <c r="J79" s="380">
        <f t="shared" si="87"/>
        <v>4</v>
      </c>
      <c r="K79" s="380">
        <f t="shared" si="87"/>
        <v>4</v>
      </c>
      <c r="L79" s="380">
        <f t="shared" si="87"/>
        <v>4</v>
      </c>
      <c r="M79" s="380">
        <f t="shared" si="87"/>
        <v>4</v>
      </c>
      <c r="N79" s="380">
        <f t="shared" si="87"/>
        <v>4</v>
      </c>
      <c r="O79" s="380">
        <f t="shared" si="87"/>
        <v>5</v>
      </c>
      <c r="P79" s="380">
        <f t="shared" si="87"/>
        <v>5</v>
      </c>
      <c r="Q79" s="380">
        <f t="shared" si="87"/>
        <v>7</v>
      </c>
      <c r="R79" s="380">
        <f t="shared" si="87"/>
        <v>7</v>
      </c>
      <c r="S79" s="380">
        <f t="shared" si="87"/>
        <v>7</v>
      </c>
      <c r="T79" s="380">
        <f t="shared" si="87"/>
        <v>8</v>
      </c>
      <c r="U79" s="380">
        <f t="shared" si="87"/>
        <v>8</v>
      </c>
      <c r="V79" s="380">
        <f t="shared" si="87"/>
        <v>8</v>
      </c>
      <c r="W79" s="380">
        <f t="shared" si="87"/>
        <v>8</v>
      </c>
      <c r="X79" s="380">
        <f t="shared" si="87"/>
        <v>8</v>
      </c>
      <c r="Y79" s="380">
        <f t="shared" si="87"/>
        <v>9</v>
      </c>
      <c r="Z79" s="380">
        <f t="shared" si="87"/>
        <v>9</v>
      </c>
      <c r="AA79" s="380">
        <f t="shared" si="87"/>
        <v>9</v>
      </c>
      <c r="AB79" s="380">
        <f t="shared" si="87"/>
        <v>9</v>
      </c>
      <c r="AC79" s="380">
        <f t="shared" si="87"/>
        <v>9</v>
      </c>
      <c r="AD79" s="380">
        <f t="shared" si="87"/>
        <v>9</v>
      </c>
      <c r="AE79" s="380">
        <f t="shared" si="87"/>
        <v>9</v>
      </c>
      <c r="AF79" s="380">
        <f t="shared" si="87"/>
        <v>9</v>
      </c>
      <c r="AG79" s="380">
        <f t="shared" si="87"/>
        <v>9</v>
      </c>
      <c r="AH79" s="380">
        <f t="shared" si="87"/>
        <v>10</v>
      </c>
      <c r="AI79" s="380">
        <f t="shared" si="87"/>
        <v>11</v>
      </c>
      <c r="AJ79" s="380">
        <f t="shared" si="87"/>
        <v>11</v>
      </c>
      <c r="AK79" s="380">
        <f t="shared" si="87"/>
        <v>11</v>
      </c>
      <c r="AL79" s="380">
        <f t="shared" si="87"/>
        <v>11</v>
      </c>
      <c r="AM79" s="380">
        <f t="shared" si="87"/>
        <v>11</v>
      </c>
      <c r="AN79" s="380">
        <f t="shared" si="87"/>
        <v>11</v>
      </c>
      <c r="AO79" s="380">
        <f t="shared" si="87"/>
        <v>12</v>
      </c>
      <c r="AP79" s="380">
        <f t="shared" si="87"/>
        <v>12</v>
      </c>
      <c r="AQ79" s="380">
        <f t="shared" si="87"/>
        <v>12</v>
      </c>
      <c r="AS79" s="380">
        <f t="shared" ref="AS79:BD79" si="88">COUNTIF(AS62:AS78,"&gt;0")</f>
        <v>4</v>
      </c>
      <c r="AT79" s="380">
        <f t="shared" si="88"/>
        <v>4</v>
      </c>
      <c r="AU79" s="380">
        <f t="shared" si="88"/>
        <v>5</v>
      </c>
      <c r="AV79" s="380">
        <f t="shared" si="88"/>
        <v>7</v>
      </c>
      <c r="AW79" s="380">
        <f t="shared" si="88"/>
        <v>8</v>
      </c>
      <c r="AX79" s="380">
        <f t="shared" si="88"/>
        <v>9</v>
      </c>
      <c r="AY79" s="380">
        <f t="shared" si="88"/>
        <v>9</v>
      </c>
      <c r="AZ79" s="380">
        <f t="shared" si="88"/>
        <v>9</v>
      </c>
      <c r="BA79" s="380">
        <f t="shared" si="88"/>
        <v>10</v>
      </c>
      <c r="BB79" s="380">
        <f t="shared" si="88"/>
        <v>11</v>
      </c>
      <c r="BC79" s="380">
        <f t="shared" si="88"/>
        <v>11</v>
      </c>
      <c r="BD79" s="380">
        <f t="shared" si="88"/>
        <v>12</v>
      </c>
      <c r="BF79" s="380">
        <f>AV79</f>
        <v>7</v>
      </c>
      <c r="BG79" s="380">
        <f>AZ79</f>
        <v>9</v>
      </c>
      <c r="BH79" s="380">
        <f>BD79</f>
        <v>12</v>
      </c>
    </row>
    <row r="80" spans="2:60">
      <c r="B80" s="631"/>
      <c r="C80" s="631"/>
      <c r="D80" s="21" t="s">
        <v>105</v>
      </c>
      <c r="E80" s="80"/>
      <c r="F80" s="21"/>
      <c r="G80" s="21"/>
      <c r="H80" s="381">
        <f t="shared" ref="H80:AQ80" si="89">SUM(H62:H78)</f>
        <v>25833.333333333336</v>
      </c>
      <c r="I80" s="381">
        <f t="shared" si="89"/>
        <v>25833.333333333336</v>
      </c>
      <c r="J80" s="381">
        <f t="shared" si="89"/>
        <v>31250.000000000004</v>
      </c>
      <c r="K80" s="381">
        <f t="shared" si="89"/>
        <v>31250.000000000004</v>
      </c>
      <c r="L80" s="381">
        <f t="shared" si="89"/>
        <v>31250.000000000004</v>
      </c>
      <c r="M80" s="381">
        <f t="shared" si="89"/>
        <v>31250.000000000004</v>
      </c>
      <c r="N80" s="381">
        <f t="shared" si="89"/>
        <v>31250.000000000004</v>
      </c>
      <c r="O80" s="381">
        <f t="shared" si="89"/>
        <v>38333.333333333336</v>
      </c>
      <c r="P80" s="381">
        <f t="shared" si="89"/>
        <v>38333.333333333336</v>
      </c>
      <c r="Q80" s="381">
        <f t="shared" si="89"/>
        <v>52083.333333333336</v>
      </c>
      <c r="R80" s="381">
        <f t="shared" si="89"/>
        <v>52083.333333333336</v>
      </c>
      <c r="S80" s="381">
        <f t="shared" si="89"/>
        <v>52083.333333333336</v>
      </c>
      <c r="T80" s="381">
        <f t="shared" si="89"/>
        <v>61191.666666666672</v>
      </c>
      <c r="U80" s="381">
        <f t="shared" si="89"/>
        <v>61191.666666666672</v>
      </c>
      <c r="V80" s="381">
        <f t="shared" si="89"/>
        <v>61354.166666666672</v>
      </c>
      <c r="W80" s="381">
        <f t="shared" si="89"/>
        <v>61354.166666666672</v>
      </c>
      <c r="X80" s="381">
        <f t="shared" si="89"/>
        <v>61354.166666666672</v>
      </c>
      <c r="Y80" s="381">
        <f t="shared" si="89"/>
        <v>68854.166666666672</v>
      </c>
      <c r="Z80" s="381">
        <f t="shared" si="89"/>
        <v>68854.166666666672</v>
      </c>
      <c r="AA80" s="381">
        <f t="shared" si="89"/>
        <v>69066.666666666672</v>
      </c>
      <c r="AB80" s="381">
        <f t="shared" si="89"/>
        <v>69066.666666666672</v>
      </c>
      <c r="AC80" s="381">
        <f t="shared" si="89"/>
        <v>69479.166666666672</v>
      </c>
      <c r="AD80" s="381">
        <f t="shared" si="89"/>
        <v>69479.166666666672</v>
      </c>
      <c r="AE80" s="381">
        <f t="shared" si="89"/>
        <v>69479.166666666672</v>
      </c>
      <c r="AF80" s="381">
        <f t="shared" si="89"/>
        <v>69729.166666666672</v>
      </c>
      <c r="AG80" s="381">
        <f t="shared" si="89"/>
        <v>69729.166666666672</v>
      </c>
      <c r="AH80" s="381">
        <f t="shared" si="89"/>
        <v>76812.5</v>
      </c>
      <c r="AI80" s="381">
        <f t="shared" si="89"/>
        <v>84729.166666666672</v>
      </c>
      <c r="AJ80" s="381">
        <f t="shared" si="89"/>
        <v>84729.166666666672</v>
      </c>
      <c r="AK80" s="381">
        <f t="shared" si="89"/>
        <v>84954.166666666672</v>
      </c>
      <c r="AL80" s="381">
        <f t="shared" si="89"/>
        <v>84954.166666666672</v>
      </c>
      <c r="AM80" s="381">
        <f t="shared" si="89"/>
        <v>84954.166666666672</v>
      </c>
      <c r="AN80" s="381">
        <f t="shared" si="89"/>
        <v>84954.166666666672</v>
      </c>
      <c r="AO80" s="381">
        <f t="shared" si="89"/>
        <v>91620.833333333343</v>
      </c>
      <c r="AP80" s="381">
        <f t="shared" si="89"/>
        <v>91620.833333333343</v>
      </c>
      <c r="AQ80" s="381">
        <f t="shared" si="89"/>
        <v>91620.833333333343</v>
      </c>
      <c r="AS80" s="381">
        <f t="shared" ref="AS80:BD80" si="90">SUM(AS62:AS78)</f>
        <v>82916.666666666672</v>
      </c>
      <c r="AT80" s="381">
        <f t="shared" si="90"/>
        <v>93750</v>
      </c>
      <c r="AU80" s="381">
        <f t="shared" si="90"/>
        <v>107916.66666666667</v>
      </c>
      <c r="AV80" s="381">
        <f t="shared" si="90"/>
        <v>156250</v>
      </c>
      <c r="AW80" s="381">
        <f t="shared" si="90"/>
        <v>183737.5</v>
      </c>
      <c r="AX80" s="381">
        <f t="shared" si="90"/>
        <v>191562.5</v>
      </c>
      <c r="AY80" s="381">
        <f t="shared" si="90"/>
        <v>206987.5</v>
      </c>
      <c r="AZ80" s="381">
        <f t="shared" si="90"/>
        <v>208437.5</v>
      </c>
      <c r="BA80" s="381">
        <f t="shared" si="90"/>
        <v>216270.83333333334</v>
      </c>
      <c r="BB80" s="381">
        <f t="shared" si="90"/>
        <v>254412.5</v>
      </c>
      <c r="BC80" s="381">
        <f t="shared" si="90"/>
        <v>254862.5</v>
      </c>
      <c r="BD80" s="381">
        <f t="shared" si="90"/>
        <v>274862.5</v>
      </c>
      <c r="BF80" s="381">
        <f>SUM(BF62:BF78)</f>
        <v>440833.33333333337</v>
      </c>
      <c r="BG80" s="381">
        <f>SUM(BG62:BG78)</f>
        <v>790725</v>
      </c>
      <c r="BH80" s="381">
        <f>SUM(BH62:BH78)</f>
        <v>1000408.3333333334</v>
      </c>
    </row>
    <row r="81" spans="1:60">
      <c r="B81" s="631"/>
      <c r="C81" s="631"/>
      <c r="D81" s="21" t="s">
        <v>162</v>
      </c>
      <c r="E81" s="382"/>
      <c r="F81" s="21"/>
      <c r="G81" s="21"/>
      <c r="H81" s="381">
        <f t="shared" ref="H81:AQ81" si="91">H80*$C$6</f>
        <v>2583.3333333333339</v>
      </c>
      <c r="I81" s="381">
        <f t="shared" si="91"/>
        <v>2583.3333333333339</v>
      </c>
      <c r="J81" s="381">
        <f t="shared" si="91"/>
        <v>3125.0000000000005</v>
      </c>
      <c r="K81" s="381">
        <f t="shared" si="91"/>
        <v>3125.0000000000005</v>
      </c>
      <c r="L81" s="381">
        <f t="shared" si="91"/>
        <v>3125.0000000000005</v>
      </c>
      <c r="M81" s="381">
        <f t="shared" si="91"/>
        <v>3125.0000000000005</v>
      </c>
      <c r="N81" s="381">
        <f t="shared" si="91"/>
        <v>3125.0000000000005</v>
      </c>
      <c r="O81" s="381">
        <f t="shared" si="91"/>
        <v>3833.3333333333339</v>
      </c>
      <c r="P81" s="381">
        <f t="shared" si="91"/>
        <v>3833.3333333333339</v>
      </c>
      <c r="Q81" s="381">
        <f t="shared" si="91"/>
        <v>5208.3333333333339</v>
      </c>
      <c r="R81" s="381">
        <f t="shared" si="91"/>
        <v>5208.3333333333339</v>
      </c>
      <c r="S81" s="381">
        <f t="shared" si="91"/>
        <v>5208.3333333333339</v>
      </c>
      <c r="T81" s="381">
        <f t="shared" si="91"/>
        <v>6119.1666666666679</v>
      </c>
      <c r="U81" s="381">
        <f t="shared" si="91"/>
        <v>6119.1666666666679</v>
      </c>
      <c r="V81" s="381">
        <f t="shared" si="91"/>
        <v>6135.4166666666679</v>
      </c>
      <c r="W81" s="381">
        <f t="shared" si="91"/>
        <v>6135.4166666666679</v>
      </c>
      <c r="X81" s="381">
        <f t="shared" si="91"/>
        <v>6135.4166666666679</v>
      </c>
      <c r="Y81" s="381">
        <f t="shared" si="91"/>
        <v>6885.4166666666679</v>
      </c>
      <c r="Z81" s="381">
        <f t="shared" si="91"/>
        <v>6885.4166666666679</v>
      </c>
      <c r="AA81" s="381">
        <f t="shared" si="91"/>
        <v>6906.6666666666679</v>
      </c>
      <c r="AB81" s="381">
        <f t="shared" si="91"/>
        <v>6906.6666666666679</v>
      </c>
      <c r="AC81" s="381">
        <f t="shared" si="91"/>
        <v>6947.9166666666679</v>
      </c>
      <c r="AD81" s="381">
        <f t="shared" si="91"/>
        <v>6947.9166666666679</v>
      </c>
      <c r="AE81" s="381">
        <f t="shared" si="91"/>
        <v>6947.9166666666679</v>
      </c>
      <c r="AF81" s="381">
        <f t="shared" si="91"/>
        <v>6972.9166666666679</v>
      </c>
      <c r="AG81" s="381">
        <f t="shared" si="91"/>
        <v>6972.9166666666679</v>
      </c>
      <c r="AH81" s="381">
        <f t="shared" si="91"/>
        <v>7681.25</v>
      </c>
      <c r="AI81" s="381">
        <f t="shared" si="91"/>
        <v>8472.9166666666679</v>
      </c>
      <c r="AJ81" s="381">
        <f t="shared" si="91"/>
        <v>8472.9166666666679</v>
      </c>
      <c r="AK81" s="381">
        <f t="shared" si="91"/>
        <v>8495.4166666666679</v>
      </c>
      <c r="AL81" s="381">
        <f t="shared" si="91"/>
        <v>8495.4166666666679</v>
      </c>
      <c r="AM81" s="381">
        <f t="shared" si="91"/>
        <v>8495.4166666666679</v>
      </c>
      <c r="AN81" s="381">
        <f t="shared" si="91"/>
        <v>8495.4166666666679</v>
      </c>
      <c r="AO81" s="381">
        <f t="shared" si="91"/>
        <v>9162.0833333333339</v>
      </c>
      <c r="AP81" s="381">
        <f t="shared" si="91"/>
        <v>9162.0833333333339</v>
      </c>
      <c r="AQ81" s="381">
        <f t="shared" si="91"/>
        <v>9162.0833333333339</v>
      </c>
      <c r="AS81" s="381">
        <f>AS80*$C$6</f>
        <v>8291.6666666666679</v>
      </c>
      <c r="AT81" s="381">
        <f t="shared" ref="AT81:BC81" si="92">AT80*$C$6</f>
        <v>9375</v>
      </c>
      <c r="AU81" s="381">
        <f t="shared" si="92"/>
        <v>10791.666666666668</v>
      </c>
      <c r="AV81" s="381">
        <f t="shared" si="92"/>
        <v>15625</v>
      </c>
      <c r="AW81" s="381">
        <f t="shared" si="92"/>
        <v>18373.75</v>
      </c>
      <c r="AX81" s="381">
        <f t="shared" si="92"/>
        <v>19156.25</v>
      </c>
      <c r="AY81" s="381">
        <f t="shared" si="92"/>
        <v>20698.75</v>
      </c>
      <c r="AZ81" s="381">
        <f t="shared" si="92"/>
        <v>20843.75</v>
      </c>
      <c r="BA81" s="381">
        <f t="shared" si="92"/>
        <v>21627.083333333336</v>
      </c>
      <c r="BB81" s="381">
        <f>BB80*$C$6</f>
        <v>25441.25</v>
      </c>
      <c r="BC81" s="381">
        <f t="shared" si="92"/>
        <v>25486.25</v>
      </c>
      <c r="BD81" s="381">
        <f>BD80*$C$6</f>
        <v>27486.25</v>
      </c>
      <c r="BF81" s="381">
        <f>BF80*$C$6</f>
        <v>44083.333333333343</v>
      </c>
      <c r="BG81" s="381">
        <f>BG80*$C$6</f>
        <v>79072.5</v>
      </c>
      <c r="BH81" s="381">
        <f>BH80*$C$6</f>
        <v>100040.83333333334</v>
      </c>
    </row>
    <row r="82" spans="1:60">
      <c r="B82" s="631"/>
      <c r="C82" s="631"/>
      <c r="D82" s="21" t="s">
        <v>161</v>
      </c>
      <c r="E82" s="382"/>
      <c r="F82" s="21"/>
      <c r="G82" s="21"/>
      <c r="H82" s="381">
        <f>H80*$C$5</f>
        <v>2234.5833333333335</v>
      </c>
      <c r="I82" s="381">
        <f t="shared" ref="I82:AQ82" si="93">I80*$C$5</f>
        <v>2234.5833333333335</v>
      </c>
      <c r="J82" s="381">
        <f t="shared" si="93"/>
        <v>2703.125</v>
      </c>
      <c r="K82" s="381">
        <f t="shared" si="93"/>
        <v>2703.125</v>
      </c>
      <c r="L82" s="381">
        <f t="shared" si="93"/>
        <v>2703.125</v>
      </c>
      <c r="M82" s="381">
        <f t="shared" si="93"/>
        <v>2703.125</v>
      </c>
      <c r="N82" s="381">
        <f t="shared" si="93"/>
        <v>2703.125</v>
      </c>
      <c r="O82" s="381">
        <f t="shared" si="93"/>
        <v>3315.8333333333335</v>
      </c>
      <c r="P82" s="381">
        <f t="shared" si="93"/>
        <v>3315.8333333333335</v>
      </c>
      <c r="Q82" s="381">
        <f t="shared" si="93"/>
        <v>4505.208333333333</v>
      </c>
      <c r="R82" s="381">
        <f t="shared" si="93"/>
        <v>4505.208333333333</v>
      </c>
      <c r="S82" s="381">
        <f t="shared" si="93"/>
        <v>4505.208333333333</v>
      </c>
      <c r="T82" s="381">
        <f t="shared" si="93"/>
        <v>5293.0791666666664</v>
      </c>
      <c r="U82" s="381">
        <f t="shared" si="93"/>
        <v>5293.0791666666664</v>
      </c>
      <c r="V82" s="381">
        <f t="shared" si="93"/>
        <v>5307.135416666667</v>
      </c>
      <c r="W82" s="381">
        <f t="shared" si="93"/>
        <v>5307.135416666667</v>
      </c>
      <c r="X82" s="381">
        <f t="shared" si="93"/>
        <v>5307.135416666667</v>
      </c>
      <c r="Y82" s="381">
        <f t="shared" si="93"/>
        <v>5955.885416666667</v>
      </c>
      <c r="Z82" s="381">
        <f t="shared" si="93"/>
        <v>5955.885416666667</v>
      </c>
      <c r="AA82" s="381">
        <f t="shared" si="93"/>
        <v>5974.2666666666664</v>
      </c>
      <c r="AB82" s="381">
        <f t="shared" si="93"/>
        <v>5974.2666666666664</v>
      </c>
      <c r="AC82" s="381">
        <f t="shared" si="93"/>
        <v>6009.947916666667</v>
      </c>
      <c r="AD82" s="381">
        <f t="shared" si="93"/>
        <v>6009.947916666667</v>
      </c>
      <c r="AE82" s="381">
        <f t="shared" si="93"/>
        <v>6009.947916666667</v>
      </c>
      <c r="AF82" s="381">
        <f t="shared" si="93"/>
        <v>6031.572916666667</v>
      </c>
      <c r="AG82" s="381">
        <f t="shared" si="93"/>
        <v>6031.572916666667</v>
      </c>
      <c r="AH82" s="381">
        <f t="shared" si="93"/>
        <v>6644.2812499999991</v>
      </c>
      <c r="AI82" s="381">
        <f t="shared" si="93"/>
        <v>7329.072916666667</v>
      </c>
      <c r="AJ82" s="381">
        <f t="shared" si="93"/>
        <v>7329.072916666667</v>
      </c>
      <c r="AK82" s="381">
        <f t="shared" si="93"/>
        <v>7348.5354166666666</v>
      </c>
      <c r="AL82" s="381">
        <f t="shared" si="93"/>
        <v>7348.5354166666666</v>
      </c>
      <c r="AM82" s="381">
        <f t="shared" si="93"/>
        <v>7348.5354166666666</v>
      </c>
      <c r="AN82" s="381">
        <f t="shared" si="93"/>
        <v>7348.5354166666666</v>
      </c>
      <c r="AO82" s="381">
        <f t="shared" si="93"/>
        <v>7925.2020833333336</v>
      </c>
      <c r="AP82" s="381">
        <f t="shared" si="93"/>
        <v>7925.2020833333336</v>
      </c>
      <c r="AQ82" s="381">
        <f t="shared" si="93"/>
        <v>7925.2020833333336</v>
      </c>
      <c r="AS82" s="381">
        <f t="shared" ref="AS82:AY82" si="94">AS80*$C$5</f>
        <v>7172.291666666667</v>
      </c>
      <c r="AT82" s="381">
        <f t="shared" si="94"/>
        <v>8109.3749999999991</v>
      </c>
      <c r="AU82" s="381">
        <f t="shared" si="94"/>
        <v>9334.7916666666661</v>
      </c>
      <c r="AV82" s="381">
        <f t="shared" si="94"/>
        <v>13515.624999999998</v>
      </c>
      <c r="AW82" s="381">
        <f t="shared" si="94"/>
        <v>15893.293749999999</v>
      </c>
      <c r="AX82" s="381">
        <f t="shared" si="94"/>
        <v>16570.15625</v>
      </c>
      <c r="AY82" s="381">
        <f t="shared" si="94"/>
        <v>17904.418749999997</v>
      </c>
      <c r="AZ82" s="381">
        <f>AZ80*$C$5</f>
        <v>18029.84375</v>
      </c>
      <c r="BA82" s="381">
        <f t="shared" ref="BA82:BC82" si="95">BA80*$C$5</f>
        <v>18707.427083333332</v>
      </c>
      <c r="BB82" s="381">
        <f>BB80*$C$5</f>
        <v>22006.681249999998</v>
      </c>
      <c r="BC82" s="381">
        <f t="shared" si="95"/>
        <v>22045.606249999997</v>
      </c>
      <c r="BD82" s="381">
        <f>BD80*$C$5</f>
        <v>23775.606249999997</v>
      </c>
      <c r="BF82" s="381">
        <f>BF80*$C$5</f>
        <v>38132.083333333336</v>
      </c>
      <c r="BG82" s="381">
        <f>BG80*$C$5</f>
        <v>68397.712499999994</v>
      </c>
      <c r="BH82" s="381">
        <f>BH80*$C$5</f>
        <v>86535.320833333331</v>
      </c>
    </row>
    <row r="83" spans="1:60">
      <c r="B83" s="631"/>
      <c r="C83" s="631"/>
      <c r="D83" s="383" t="s">
        <v>172</v>
      </c>
      <c r="E83" s="384"/>
      <c r="F83" s="383"/>
      <c r="G83" s="383"/>
      <c r="H83" s="385">
        <f t="shared" ref="H83:AQ83" si="96">SUM(H80:H82)</f>
        <v>30651.250000000004</v>
      </c>
      <c r="I83" s="385">
        <f t="shared" si="96"/>
        <v>30651.250000000004</v>
      </c>
      <c r="J83" s="385">
        <f t="shared" si="96"/>
        <v>37078.125000000007</v>
      </c>
      <c r="K83" s="385">
        <f t="shared" si="96"/>
        <v>37078.125000000007</v>
      </c>
      <c r="L83" s="385">
        <f t="shared" si="96"/>
        <v>37078.125000000007</v>
      </c>
      <c r="M83" s="385">
        <f t="shared" si="96"/>
        <v>37078.125000000007</v>
      </c>
      <c r="N83" s="385">
        <f t="shared" si="96"/>
        <v>37078.125000000007</v>
      </c>
      <c r="O83" s="385">
        <f t="shared" si="96"/>
        <v>45482.500000000007</v>
      </c>
      <c r="P83" s="385">
        <f t="shared" si="96"/>
        <v>45482.500000000007</v>
      </c>
      <c r="Q83" s="385">
        <f t="shared" si="96"/>
        <v>61796.875000000007</v>
      </c>
      <c r="R83" s="385">
        <f t="shared" si="96"/>
        <v>61796.875000000007</v>
      </c>
      <c r="S83" s="385">
        <f t="shared" si="96"/>
        <v>61796.875000000007</v>
      </c>
      <c r="T83" s="385">
        <f t="shared" si="96"/>
        <v>72603.912500000006</v>
      </c>
      <c r="U83" s="385">
        <f t="shared" si="96"/>
        <v>72603.912500000006</v>
      </c>
      <c r="V83" s="385">
        <f t="shared" si="96"/>
        <v>72796.718750000015</v>
      </c>
      <c r="W83" s="385">
        <f t="shared" si="96"/>
        <v>72796.718750000015</v>
      </c>
      <c r="X83" s="385">
        <f t="shared" si="96"/>
        <v>72796.718750000015</v>
      </c>
      <c r="Y83" s="385">
        <f t="shared" si="96"/>
        <v>81695.468750000015</v>
      </c>
      <c r="Z83" s="385">
        <f t="shared" si="96"/>
        <v>81695.468750000015</v>
      </c>
      <c r="AA83" s="385">
        <f t="shared" si="96"/>
        <v>81947.600000000006</v>
      </c>
      <c r="AB83" s="385">
        <f t="shared" si="96"/>
        <v>81947.600000000006</v>
      </c>
      <c r="AC83" s="385">
        <f t="shared" si="96"/>
        <v>82437.031250000015</v>
      </c>
      <c r="AD83" s="385">
        <f t="shared" si="96"/>
        <v>82437.031250000015</v>
      </c>
      <c r="AE83" s="385">
        <f t="shared" si="96"/>
        <v>82437.031250000015</v>
      </c>
      <c r="AF83" s="385">
        <f t="shared" si="96"/>
        <v>82733.656250000015</v>
      </c>
      <c r="AG83" s="385">
        <f t="shared" si="96"/>
        <v>82733.656250000015</v>
      </c>
      <c r="AH83" s="385">
        <f t="shared" si="96"/>
        <v>91138.03125</v>
      </c>
      <c r="AI83" s="385">
        <f t="shared" si="96"/>
        <v>100531.15625000001</v>
      </c>
      <c r="AJ83" s="385">
        <f t="shared" si="96"/>
        <v>100531.15625000001</v>
      </c>
      <c r="AK83" s="385">
        <f t="shared" si="96"/>
        <v>100798.11875000001</v>
      </c>
      <c r="AL83" s="385">
        <f t="shared" si="96"/>
        <v>100798.11875000001</v>
      </c>
      <c r="AM83" s="385">
        <f t="shared" si="96"/>
        <v>100798.11875000001</v>
      </c>
      <c r="AN83" s="385">
        <f t="shared" si="96"/>
        <v>100798.11875000001</v>
      </c>
      <c r="AO83" s="385">
        <f t="shared" si="96"/>
        <v>108708.11875000001</v>
      </c>
      <c r="AP83" s="385">
        <f t="shared" si="96"/>
        <v>108708.11875000001</v>
      </c>
      <c r="AQ83" s="385">
        <f t="shared" si="96"/>
        <v>108708.11875000001</v>
      </c>
      <c r="AR83" s="386"/>
      <c r="AS83" s="385">
        <f t="shared" ref="AS83:BC83" si="97">SUM(AS80:AS82)</f>
        <v>98380.625000000015</v>
      </c>
      <c r="AT83" s="385">
        <f t="shared" si="97"/>
        <v>111234.375</v>
      </c>
      <c r="AU83" s="385">
        <f t="shared" si="97"/>
        <v>128043.12500000001</v>
      </c>
      <c r="AV83" s="385">
        <f t="shared" si="97"/>
        <v>185390.625</v>
      </c>
      <c r="AW83" s="385">
        <f t="shared" si="97"/>
        <v>218004.54375000001</v>
      </c>
      <c r="AX83" s="385">
        <f t="shared" si="97"/>
        <v>227288.90625</v>
      </c>
      <c r="AY83" s="385">
        <f t="shared" si="97"/>
        <v>245590.66875000001</v>
      </c>
      <c r="AZ83" s="385">
        <f t="shared" si="97"/>
        <v>247311.09375</v>
      </c>
      <c r="BA83" s="385">
        <f t="shared" si="97"/>
        <v>256605.34375000003</v>
      </c>
      <c r="BB83" s="385">
        <f>SUM(BB80:BB82)</f>
        <v>301860.43125000002</v>
      </c>
      <c r="BC83" s="385">
        <f t="shared" si="97"/>
        <v>302394.35625000001</v>
      </c>
      <c r="BD83" s="385">
        <f>SUM(BD80:BD82)</f>
        <v>326124.35625000001</v>
      </c>
      <c r="BE83" s="386"/>
      <c r="BF83" s="385">
        <f>SUM(BF80:BF82)</f>
        <v>523048.75000000006</v>
      </c>
      <c r="BG83" s="385">
        <f>SUM(BG80:BG82)</f>
        <v>938195.21250000002</v>
      </c>
      <c r="BH83" s="385">
        <f>SUM(BH80:BH82)</f>
        <v>1186984.4875</v>
      </c>
    </row>
    <row r="84" spans="1:60">
      <c r="B84" s="632"/>
      <c r="C84" s="632"/>
      <c r="D84" s="383" t="s">
        <v>173</v>
      </c>
      <c r="E84" s="384"/>
      <c r="F84" s="383"/>
      <c r="G84" s="383"/>
      <c r="H84" s="385">
        <f t="shared" ref="H84:AQ84" si="98">H83/H79</f>
        <v>10217.083333333334</v>
      </c>
      <c r="I84" s="385">
        <f t="shared" si="98"/>
        <v>10217.083333333334</v>
      </c>
      <c r="J84" s="385">
        <f t="shared" si="98"/>
        <v>9269.5312500000018</v>
      </c>
      <c r="K84" s="385">
        <f t="shared" si="98"/>
        <v>9269.5312500000018</v>
      </c>
      <c r="L84" s="385">
        <f t="shared" si="98"/>
        <v>9269.5312500000018</v>
      </c>
      <c r="M84" s="385">
        <f t="shared" si="98"/>
        <v>9269.5312500000018</v>
      </c>
      <c r="N84" s="385">
        <f t="shared" si="98"/>
        <v>9269.5312500000018</v>
      </c>
      <c r="O84" s="385">
        <f t="shared" si="98"/>
        <v>9096.5000000000018</v>
      </c>
      <c r="P84" s="385">
        <f t="shared" si="98"/>
        <v>9096.5000000000018</v>
      </c>
      <c r="Q84" s="385">
        <f t="shared" si="98"/>
        <v>8828.1250000000018</v>
      </c>
      <c r="R84" s="385">
        <f t="shared" si="98"/>
        <v>8828.1250000000018</v>
      </c>
      <c r="S84" s="385">
        <f t="shared" si="98"/>
        <v>8828.1250000000018</v>
      </c>
      <c r="T84" s="385">
        <f t="shared" si="98"/>
        <v>9075.4890625000007</v>
      </c>
      <c r="U84" s="385">
        <f t="shared" si="98"/>
        <v>9075.4890625000007</v>
      </c>
      <c r="V84" s="385">
        <f t="shared" si="98"/>
        <v>9099.5898437500018</v>
      </c>
      <c r="W84" s="385">
        <f t="shared" si="98"/>
        <v>9099.5898437500018</v>
      </c>
      <c r="X84" s="385">
        <f t="shared" si="98"/>
        <v>9099.5898437500018</v>
      </c>
      <c r="Y84" s="385">
        <f t="shared" si="98"/>
        <v>9077.2743055555566</v>
      </c>
      <c r="Z84" s="385">
        <f t="shared" si="98"/>
        <v>9077.2743055555566</v>
      </c>
      <c r="AA84" s="385">
        <f t="shared" si="98"/>
        <v>9105.2888888888901</v>
      </c>
      <c r="AB84" s="385">
        <f t="shared" si="98"/>
        <v>9105.2888888888901</v>
      </c>
      <c r="AC84" s="385">
        <f t="shared" si="98"/>
        <v>9159.6701388888905</v>
      </c>
      <c r="AD84" s="385">
        <f t="shared" si="98"/>
        <v>9159.6701388888905</v>
      </c>
      <c r="AE84" s="385">
        <f t="shared" si="98"/>
        <v>9159.6701388888905</v>
      </c>
      <c r="AF84" s="385">
        <f t="shared" si="98"/>
        <v>9192.6284722222244</v>
      </c>
      <c r="AG84" s="385">
        <f t="shared" si="98"/>
        <v>9192.6284722222244</v>
      </c>
      <c r="AH84" s="385">
        <f t="shared" si="98"/>
        <v>9113.8031250000004</v>
      </c>
      <c r="AI84" s="385">
        <f t="shared" si="98"/>
        <v>9139.1960227272739</v>
      </c>
      <c r="AJ84" s="385">
        <f t="shared" si="98"/>
        <v>9139.1960227272739</v>
      </c>
      <c r="AK84" s="385">
        <f t="shared" si="98"/>
        <v>9163.4653409090915</v>
      </c>
      <c r="AL84" s="385">
        <f t="shared" si="98"/>
        <v>9163.4653409090915</v>
      </c>
      <c r="AM84" s="385">
        <f t="shared" si="98"/>
        <v>9163.4653409090915</v>
      </c>
      <c r="AN84" s="385">
        <f t="shared" si="98"/>
        <v>9163.4653409090915</v>
      </c>
      <c r="AO84" s="385">
        <f t="shared" si="98"/>
        <v>9059.0098958333347</v>
      </c>
      <c r="AP84" s="385">
        <f t="shared" si="98"/>
        <v>9059.0098958333347</v>
      </c>
      <c r="AQ84" s="385">
        <f t="shared" si="98"/>
        <v>9059.0098958333347</v>
      </c>
      <c r="AR84" s="17"/>
      <c r="AS84" s="385">
        <f>AS83/AS79</f>
        <v>24595.156250000004</v>
      </c>
      <c r="AT84" s="385">
        <f t="shared" ref="AT84:BC84" si="99">AT83/AT79</f>
        <v>27808.59375</v>
      </c>
      <c r="AU84" s="385">
        <f t="shared" si="99"/>
        <v>25608.625000000004</v>
      </c>
      <c r="AV84" s="385">
        <f t="shared" si="99"/>
        <v>26484.375</v>
      </c>
      <c r="AW84" s="385">
        <f t="shared" si="99"/>
        <v>27250.567968750001</v>
      </c>
      <c r="AX84" s="385">
        <f t="shared" si="99"/>
        <v>25254.322916666668</v>
      </c>
      <c r="AY84" s="385">
        <f t="shared" si="99"/>
        <v>27287.852083333335</v>
      </c>
      <c r="AZ84" s="385">
        <f t="shared" si="99"/>
        <v>27479.010416666668</v>
      </c>
      <c r="BA84" s="385">
        <f t="shared" si="99"/>
        <v>25660.534375000003</v>
      </c>
      <c r="BB84" s="385">
        <f>BB83/BB79</f>
        <v>27441.857386363637</v>
      </c>
      <c r="BC84" s="385">
        <f t="shared" si="99"/>
        <v>27490.396022727273</v>
      </c>
      <c r="BD84" s="385">
        <f>BD83/BD79</f>
        <v>27177.029687500002</v>
      </c>
      <c r="BE84" s="17"/>
      <c r="BF84" s="385">
        <f>BF83/BF79</f>
        <v>74721.250000000015</v>
      </c>
      <c r="BG84" s="385">
        <f>BG83/BG79</f>
        <v>104243.91250000001</v>
      </c>
      <c r="BH84" s="385">
        <f>BH83/BH79</f>
        <v>98915.373958333337</v>
      </c>
    </row>
    <row r="85" spans="1:60">
      <c r="BA85" s="327"/>
      <c r="BB85" s="327"/>
      <c r="BC85" s="327"/>
      <c r="BD85" s="327"/>
      <c r="BF85" s="134"/>
      <c r="BG85" s="134"/>
      <c r="BH85" s="134"/>
    </row>
    <row r="86" spans="1:60" ht="13.5" thickBot="1">
      <c r="BA86" s="327"/>
      <c r="BB86" s="327"/>
      <c r="BC86" s="327"/>
      <c r="BD86" s="327"/>
      <c r="BF86" s="134"/>
      <c r="BG86" s="134"/>
      <c r="BH86" s="134"/>
    </row>
    <row r="87" spans="1:60" ht="13.5" thickBot="1">
      <c r="A87" s="1" t="s">
        <v>0</v>
      </c>
      <c r="B87" s="367" t="s">
        <v>183</v>
      </c>
      <c r="C87" s="82"/>
      <c r="D87" s="86"/>
      <c r="E87" s="387"/>
      <c r="F87" s="388"/>
      <c r="G87" s="388"/>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S87" s="85"/>
      <c r="AT87" s="85"/>
      <c r="AU87" s="85"/>
      <c r="AV87" s="85"/>
      <c r="AW87" s="85"/>
      <c r="AX87" s="85"/>
      <c r="AY87" s="85"/>
      <c r="AZ87" s="85"/>
      <c r="BA87" s="327"/>
      <c r="BB87" s="327"/>
      <c r="BC87" s="327"/>
      <c r="BD87" s="327"/>
      <c r="BF87" s="134"/>
      <c r="BG87" s="134"/>
      <c r="BH87" s="134"/>
    </row>
    <row r="88" spans="1:60">
      <c r="B88" s="322"/>
      <c r="C88" s="322"/>
      <c r="D88" s="86"/>
      <c r="E88" s="387"/>
      <c r="F88" s="388"/>
      <c r="G88" s="388"/>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S88" s="85"/>
      <c r="AT88" s="85"/>
      <c r="AU88" s="85"/>
      <c r="AV88" s="85"/>
      <c r="AW88" s="85"/>
      <c r="AX88" s="85"/>
      <c r="AY88" s="85"/>
      <c r="AZ88" s="85"/>
      <c r="BA88" s="327"/>
      <c r="BB88" s="327"/>
      <c r="BC88" s="327"/>
      <c r="BD88" s="327"/>
      <c r="BF88" s="134"/>
      <c r="BG88" s="134"/>
      <c r="BH88" s="134"/>
    </row>
    <row r="89" spans="1:60">
      <c r="C89" s="326"/>
      <c r="D89" s="368" t="s">
        <v>184</v>
      </c>
      <c r="E89" s="369">
        <v>150000</v>
      </c>
      <c r="F89" s="370">
        <v>43831</v>
      </c>
      <c r="G89" s="373"/>
      <c r="H89" s="327">
        <f t="shared" ref="H89:W102" si="100">IF(AND(H$8&gt;=$F89,OR($G89+30&gt;H$8,$G89=0)),IF(H$8-$F89&gt;365,($E89*(1+$C$4))/12,$E89/12),0)</f>
        <v>12500</v>
      </c>
      <c r="I89" s="327">
        <f t="shared" si="100"/>
        <v>12500</v>
      </c>
      <c r="J89" s="327">
        <f t="shared" si="100"/>
        <v>12500</v>
      </c>
      <c r="K89" s="327">
        <f t="shared" si="100"/>
        <v>12500</v>
      </c>
      <c r="L89" s="327">
        <f t="shared" si="100"/>
        <v>12500</v>
      </c>
      <c r="M89" s="327">
        <f t="shared" si="100"/>
        <v>12500</v>
      </c>
      <c r="N89" s="327">
        <f t="shared" si="100"/>
        <v>12500</v>
      </c>
      <c r="O89" s="327">
        <f t="shared" si="100"/>
        <v>12500</v>
      </c>
      <c r="P89" s="327">
        <f t="shared" si="100"/>
        <v>12500</v>
      </c>
      <c r="Q89" s="327">
        <f t="shared" si="100"/>
        <v>12500</v>
      </c>
      <c r="R89" s="327">
        <f t="shared" si="100"/>
        <v>12500</v>
      </c>
      <c r="S89" s="327">
        <f t="shared" si="100"/>
        <v>12500</v>
      </c>
      <c r="T89" s="327">
        <f t="shared" si="100"/>
        <v>12875</v>
      </c>
      <c r="U89" s="327">
        <f t="shared" si="100"/>
        <v>12875</v>
      </c>
      <c r="V89" s="327">
        <f t="shared" si="100"/>
        <v>12875</v>
      </c>
      <c r="W89" s="327">
        <f t="shared" si="100"/>
        <v>12875</v>
      </c>
      <c r="X89" s="327">
        <f t="shared" ref="X89:AM102" si="101">IF(AND(X$8&gt;=$F89,OR($G89+30&gt;X$8,$G89=0)),IF(X$8-$F89&gt;365,($E89*(1+$C$4))/12,$E89/12),0)</f>
        <v>12875</v>
      </c>
      <c r="Y89" s="327">
        <f t="shared" si="101"/>
        <v>12875</v>
      </c>
      <c r="Z89" s="327">
        <f t="shared" si="101"/>
        <v>12875</v>
      </c>
      <c r="AA89" s="327">
        <f t="shared" si="101"/>
        <v>12875</v>
      </c>
      <c r="AB89" s="327">
        <f t="shared" si="101"/>
        <v>12875</v>
      </c>
      <c r="AC89" s="327">
        <f t="shared" si="101"/>
        <v>12875</v>
      </c>
      <c r="AD89" s="327">
        <f t="shared" si="101"/>
        <v>12875</v>
      </c>
      <c r="AE89" s="327">
        <f t="shared" si="101"/>
        <v>12875</v>
      </c>
      <c r="AF89" s="327">
        <f t="shared" si="101"/>
        <v>12875</v>
      </c>
      <c r="AG89" s="327">
        <f t="shared" si="101"/>
        <v>12875</v>
      </c>
      <c r="AH89" s="327">
        <f t="shared" si="101"/>
        <v>12875</v>
      </c>
      <c r="AI89" s="327">
        <f t="shared" si="101"/>
        <v>12875</v>
      </c>
      <c r="AJ89" s="327">
        <f t="shared" si="101"/>
        <v>12875</v>
      </c>
      <c r="AK89" s="327">
        <f t="shared" si="101"/>
        <v>12875</v>
      </c>
      <c r="AL89" s="327">
        <f t="shared" si="101"/>
        <v>12875</v>
      </c>
      <c r="AM89" s="327">
        <f t="shared" si="101"/>
        <v>12875</v>
      </c>
      <c r="AN89" s="327">
        <f t="shared" ref="AN89:AQ102" si="102">IF(AND(AN$8&gt;=$F89,OR($G89+30&gt;AN$8,$G89=0)),IF(AN$8-$F89&gt;365,($E89*(1+$C$4))/12,$E89/12),0)</f>
        <v>12875</v>
      </c>
      <c r="AO89" s="327">
        <f t="shared" si="102"/>
        <v>12875</v>
      </c>
      <c r="AP89" s="327">
        <f t="shared" si="102"/>
        <v>12875</v>
      </c>
      <c r="AQ89" s="327">
        <f t="shared" si="102"/>
        <v>12875</v>
      </c>
      <c r="AS89" s="327">
        <f t="shared" ref="AS89:AS102" si="103">SUM(H89:J89)</f>
        <v>37500</v>
      </c>
      <c r="AT89" s="327">
        <f t="shared" ref="AT89:AT102" si="104">SUM(K89:M89)</f>
        <v>37500</v>
      </c>
      <c r="AU89" s="327">
        <f t="shared" ref="AU89:AU102" si="105">SUM(N89:P89)</f>
        <v>37500</v>
      </c>
      <c r="AV89" s="327">
        <f t="shared" ref="AV89:AV102" si="106">SUM(Q89:S89)</f>
        <v>37500</v>
      </c>
      <c r="AW89" s="327">
        <f t="shared" ref="AW89:AW102" si="107">SUM(T89:V89)</f>
        <v>38625</v>
      </c>
      <c r="AX89" s="327">
        <f t="shared" ref="AX89:AX102" si="108">SUM(W89:Y89)</f>
        <v>38625</v>
      </c>
      <c r="AY89" s="327">
        <f t="shared" ref="AY89:AY102" si="109">SUM(Z89:AB89)</f>
        <v>38625</v>
      </c>
      <c r="AZ89" s="327">
        <f t="shared" ref="AZ89:AZ102" si="110">SUM(AC89:AE89)</f>
        <v>38625</v>
      </c>
      <c r="BA89" s="327">
        <f t="shared" si="83"/>
        <v>38625</v>
      </c>
      <c r="BB89" s="327">
        <f t="shared" si="84"/>
        <v>38625</v>
      </c>
      <c r="BC89" s="327">
        <f t="shared" si="85"/>
        <v>38625</v>
      </c>
      <c r="BD89" s="327">
        <f t="shared" si="86"/>
        <v>38625</v>
      </c>
      <c r="BF89" s="372">
        <f>SUM(AS89:AV89)</f>
        <v>150000</v>
      </c>
      <c r="BG89" s="372">
        <f>SUM(AW89:AZ89)</f>
        <v>154500</v>
      </c>
      <c r="BH89" s="372">
        <f t="shared" ref="BH89:BH102" si="111">SUM(BA89:BD89)</f>
        <v>154500</v>
      </c>
    </row>
    <row r="90" spans="1:60">
      <c r="B90" s="330"/>
      <c r="C90" s="326"/>
      <c r="D90" s="368" t="s">
        <v>185</v>
      </c>
      <c r="E90" s="369">
        <v>130000</v>
      </c>
      <c r="F90" s="370">
        <v>43831</v>
      </c>
      <c r="G90" s="373"/>
      <c r="H90" s="327">
        <f t="shared" si="100"/>
        <v>10833.333333333334</v>
      </c>
      <c r="I90" s="327">
        <f t="shared" si="100"/>
        <v>10833.333333333334</v>
      </c>
      <c r="J90" s="327">
        <f t="shared" si="100"/>
        <v>10833.333333333334</v>
      </c>
      <c r="K90" s="327">
        <f t="shared" si="100"/>
        <v>10833.333333333334</v>
      </c>
      <c r="L90" s="327">
        <f t="shared" si="100"/>
        <v>10833.333333333334</v>
      </c>
      <c r="M90" s="327">
        <f t="shared" si="100"/>
        <v>10833.333333333334</v>
      </c>
      <c r="N90" s="327">
        <f t="shared" si="100"/>
        <v>10833.333333333334</v>
      </c>
      <c r="O90" s="327">
        <f t="shared" si="100"/>
        <v>10833.333333333334</v>
      </c>
      <c r="P90" s="327">
        <f t="shared" si="100"/>
        <v>10833.333333333334</v>
      </c>
      <c r="Q90" s="327">
        <f t="shared" si="100"/>
        <v>10833.333333333334</v>
      </c>
      <c r="R90" s="327">
        <f t="shared" si="100"/>
        <v>10833.333333333334</v>
      </c>
      <c r="S90" s="327">
        <f t="shared" si="100"/>
        <v>10833.333333333334</v>
      </c>
      <c r="T90" s="327">
        <f t="shared" si="100"/>
        <v>11158.333333333334</v>
      </c>
      <c r="U90" s="327">
        <f t="shared" si="100"/>
        <v>11158.333333333334</v>
      </c>
      <c r="V90" s="327">
        <f t="shared" si="100"/>
        <v>11158.333333333334</v>
      </c>
      <c r="W90" s="327">
        <f t="shared" si="100"/>
        <v>11158.333333333334</v>
      </c>
      <c r="X90" s="327">
        <f t="shared" si="101"/>
        <v>11158.333333333334</v>
      </c>
      <c r="Y90" s="327">
        <f t="shared" si="101"/>
        <v>11158.333333333334</v>
      </c>
      <c r="Z90" s="327">
        <f t="shared" si="101"/>
        <v>11158.333333333334</v>
      </c>
      <c r="AA90" s="327">
        <f t="shared" si="101"/>
        <v>11158.333333333334</v>
      </c>
      <c r="AB90" s="327">
        <f t="shared" si="101"/>
        <v>11158.333333333334</v>
      </c>
      <c r="AC90" s="327">
        <f t="shared" si="101"/>
        <v>11158.333333333334</v>
      </c>
      <c r="AD90" s="327">
        <f t="shared" si="101"/>
        <v>11158.333333333334</v>
      </c>
      <c r="AE90" s="327">
        <f t="shared" si="101"/>
        <v>11158.333333333334</v>
      </c>
      <c r="AF90" s="327">
        <f t="shared" si="101"/>
        <v>11158.333333333334</v>
      </c>
      <c r="AG90" s="327">
        <f t="shared" si="101"/>
        <v>11158.333333333334</v>
      </c>
      <c r="AH90" s="327">
        <f t="shared" si="101"/>
        <v>11158.333333333334</v>
      </c>
      <c r="AI90" s="327">
        <f t="shared" si="101"/>
        <v>11158.333333333334</v>
      </c>
      <c r="AJ90" s="327">
        <f t="shared" si="101"/>
        <v>11158.333333333334</v>
      </c>
      <c r="AK90" s="327">
        <f t="shared" si="101"/>
        <v>11158.333333333334</v>
      </c>
      <c r="AL90" s="327">
        <f t="shared" si="101"/>
        <v>11158.333333333334</v>
      </c>
      <c r="AM90" s="327">
        <f t="shared" si="101"/>
        <v>11158.333333333334</v>
      </c>
      <c r="AN90" s="327">
        <f t="shared" si="102"/>
        <v>11158.333333333334</v>
      </c>
      <c r="AO90" s="327">
        <f t="shared" si="102"/>
        <v>11158.333333333334</v>
      </c>
      <c r="AP90" s="327">
        <f t="shared" si="102"/>
        <v>11158.333333333334</v>
      </c>
      <c r="AQ90" s="327">
        <f t="shared" si="102"/>
        <v>11158.333333333334</v>
      </c>
      <c r="AS90" s="327">
        <f t="shared" si="103"/>
        <v>32500</v>
      </c>
      <c r="AT90" s="327">
        <f t="shared" si="104"/>
        <v>32500</v>
      </c>
      <c r="AU90" s="327">
        <f t="shared" si="105"/>
        <v>32500</v>
      </c>
      <c r="AV90" s="327">
        <f t="shared" si="106"/>
        <v>32500</v>
      </c>
      <c r="AW90" s="327">
        <f t="shared" si="107"/>
        <v>33475</v>
      </c>
      <c r="AX90" s="327">
        <f t="shared" si="108"/>
        <v>33475</v>
      </c>
      <c r="AY90" s="327">
        <f t="shared" si="109"/>
        <v>33475</v>
      </c>
      <c r="AZ90" s="327">
        <f t="shared" si="110"/>
        <v>33475</v>
      </c>
      <c r="BA90" s="327">
        <f t="shared" si="83"/>
        <v>33475</v>
      </c>
      <c r="BB90" s="327">
        <f t="shared" si="84"/>
        <v>33475</v>
      </c>
      <c r="BC90" s="327">
        <f t="shared" si="85"/>
        <v>33475</v>
      </c>
      <c r="BD90" s="327">
        <f t="shared" si="86"/>
        <v>33475</v>
      </c>
      <c r="BF90" s="372">
        <f t="shared" ref="BF90:BF102" si="112">SUM(AS90:AV90)</f>
        <v>130000</v>
      </c>
      <c r="BG90" s="372">
        <f t="shared" ref="BG90:BG102" si="113">SUM(AW90:AZ90)</f>
        <v>133900</v>
      </c>
      <c r="BH90" s="372">
        <f t="shared" si="111"/>
        <v>133900</v>
      </c>
    </row>
    <row r="91" spans="1:60">
      <c r="B91" s="330"/>
      <c r="C91" s="326"/>
      <c r="D91" s="368" t="s">
        <v>186</v>
      </c>
      <c r="E91" s="369">
        <v>120000</v>
      </c>
      <c r="F91" s="370">
        <v>44197</v>
      </c>
      <c r="G91" s="373"/>
      <c r="H91" s="327">
        <f t="shared" si="100"/>
        <v>0</v>
      </c>
      <c r="I91" s="327">
        <f t="shared" si="100"/>
        <v>0</v>
      </c>
      <c r="J91" s="327">
        <f t="shared" si="100"/>
        <v>0</v>
      </c>
      <c r="K91" s="327">
        <f t="shared" si="100"/>
        <v>0</v>
      </c>
      <c r="L91" s="327">
        <f t="shared" si="100"/>
        <v>0</v>
      </c>
      <c r="M91" s="327">
        <f t="shared" si="100"/>
        <v>0</v>
      </c>
      <c r="N91" s="327">
        <f t="shared" si="100"/>
        <v>0</v>
      </c>
      <c r="O91" s="327">
        <f t="shared" si="100"/>
        <v>0</v>
      </c>
      <c r="P91" s="327">
        <f t="shared" si="100"/>
        <v>0</v>
      </c>
      <c r="Q91" s="327">
        <f t="shared" si="100"/>
        <v>0</v>
      </c>
      <c r="R91" s="327">
        <f t="shared" si="100"/>
        <v>0</v>
      </c>
      <c r="S91" s="327">
        <f t="shared" si="100"/>
        <v>0</v>
      </c>
      <c r="T91" s="327">
        <f t="shared" si="100"/>
        <v>10000</v>
      </c>
      <c r="U91" s="327">
        <f t="shared" si="100"/>
        <v>10000</v>
      </c>
      <c r="V91" s="327">
        <f t="shared" si="100"/>
        <v>10000</v>
      </c>
      <c r="W91" s="327">
        <f t="shared" si="100"/>
        <v>10000</v>
      </c>
      <c r="X91" s="327">
        <f t="shared" si="101"/>
        <v>10000</v>
      </c>
      <c r="Y91" s="327">
        <f t="shared" si="101"/>
        <v>10000</v>
      </c>
      <c r="Z91" s="327">
        <f t="shared" si="101"/>
        <v>10000</v>
      </c>
      <c r="AA91" s="327">
        <f t="shared" si="101"/>
        <v>10000</v>
      </c>
      <c r="AB91" s="327">
        <f t="shared" si="101"/>
        <v>10000</v>
      </c>
      <c r="AC91" s="327">
        <f t="shared" si="101"/>
        <v>10000</v>
      </c>
      <c r="AD91" s="327">
        <f t="shared" si="101"/>
        <v>10000</v>
      </c>
      <c r="AE91" s="327">
        <f t="shared" si="101"/>
        <v>10000</v>
      </c>
      <c r="AF91" s="327">
        <f t="shared" si="101"/>
        <v>10300</v>
      </c>
      <c r="AG91" s="327">
        <f t="shared" si="101"/>
        <v>10300</v>
      </c>
      <c r="AH91" s="327">
        <f t="shared" si="101"/>
        <v>10300</v>
      </c>
      <c r="AI91" s="327">
        <f t="shared" si="101"/>
        <v>10300</v>
      </c>
      <c r="AJ91" s="327">
        <f t="shared" si="101"/>
        <v>10300</v>
      </c>
      <c r="AK91" s="327">
        <f t="shared" si="101"/>
        <v>10300</v>
      </c>
      <c r="AL91" s="327">
        <f t="shared" si="101"/>
        <v>10300</v>
      </c>
      <c r="AM91" s="327">
        <f t="shared" si="101"/>
        <v>10300</v>
      </c>
      <c r="AN91" s="327">
        <f t="shared" si="102"/>
        <v>10300</v>
      </c>
      <c r="AO91" s="327">
        <f t="shared" si="102"/>
        <v>10300</v>
      </c>
      <c r="AP91" s="327">
        <f t="shared" si="102"/>
        <v>10300</v>
      </c>
      <c r="AQ91" s="327">
        <f t="shared" si="102"/>
        <v>10300</v>
      </c>
      <c r="AS91" s="327">
        <f t="shared" si="103"/>
        <v>0</v>
      </c>
      <c r="AT91" s="327">
        <f t="shared" si="104"/>
        <v>0</v>
      </c>
      <c r="AU91" s="327">
        <f t="shared" si="105"/>
        <v>0</v>
      </c>
      <c r="AV91" s="327">
        <f t="shared" si="106"/>
        <v>0</v>
      </c>
      <c r="AW91" s="327">
        <f t="shared" si="107"/>
        <v>30000</v>
      </c>
      <c r="AX91" s="327">
        <f t="shared" si="108"/>
        <v>30000</v>
      </c>
      <c r="AY91" s="327">
        <f t="shared" si="109"/>
        <v>30000</v>
      </c>
      <c r="AZ91" s="327">
        <f t="shared" si="110"/>
        <v>30000</v>
      </c>
      <c r="BA91" s="327">
        <f t="shared" si="83"/>
        <v>30900</v>
      </c>
      <c r="BB91" s="327">
        <f t="shared" si="84"/>
        <v>30900</v>
      </c>
      <c r="BC91" s="327">
        <f t="shared" si="85"/>
        <v>30900</v>
      </c>
      <c r="BD91" s="327">
        <f t="shared" si="86"/>
        <v>30900</v>
      </c>
      <c r="BF91" s="372">
        <f t="shared" si="112"/>
        <v>0</v>
      </c>
      <c r="BG91" s="372">
        <f t="shared" si="113"/>
        <v>120000</v>
      </c>
      <c r="BH91" s="372">
        <f t="shared" si="111"/>
        <v>123600</v>
      </c>
    </row>
    <row r="92" spans="1:60">
      <c r="C92" s="326"/>
      <c r="D92" s="368" t="s">
        <v>187</v>
      </c>
      <c r="E92" s="369">
        <v>40000</v>
      </c>
      <c r="F92" s="370">
        <v>43952</v>
      </c>
      <c r="G92" s="373"/>
      <c r="H92" s="327">
        <f t="shared" si="100"/>
        <v>0</v>
      </c>
      <c r="I92" s="327">
        <f t="shared" si="100"/>
        <v>0</v>
      </c>
      <c r="J92" s="327">
        <f t="shared" si="100"/>
        <v>0</v>
      </c>
      <c r="K92" s="327">
        <f t="shared" si="100"/>
        <v>0</v>
      </c>
      <c r="L92" s="327">
        <f t="shared" si="100"/>
        <v>3333.3333333333335</v>
      </c>
      <c r="M92" s="327">
        <f t="shared" si="100"/>
        <v>3333.3333333333335</v>
      </c>
      <c r="N92" s="327">
        <f t="shared" si="100"/>
        <v>3333.3333333333335</v>
      </c>
      <c r="O92" s="327">
        <f t="shared" si="100"/>
        <v>3333.3333333333335</v>
      </c>
      <c r="P92" s="327">
        <f t="shared" si="100"/>
        <v>3333.3333333333335</v>
      </c>
      <c r="Q92" s="327">
        <f t="shared" si="100"/>
        <v>3333.3333333333335</v>
      </c>
      <c r="R92" s="327">
        <f t="shared" si="100"/>
        <v>3333.3333333333335</v>
      </c>
      <c r="S92" s="327">
        <f t="shared" si="100"/>
        <v>3333.3333333333335</v>
      </c>
      <c r="T92" s="327">
        <f t="shared" si="100"/>
        <v>3333.3333333333335</v>
      </c>
      <c r="U92" s="327">
        <f t="shared" si="100"/>
        <v>3333.3333333333335</v>
      </c>
      <c r="V92" s="327">
        <f t="shared" si="100"/>
        <v>3333.3333333333335</v>
      </c>
      <c r="W92" s="327">
        <f t="shared" si="100"/>
        <v>3333.3333333333335</v>
      </c>
      <c r="X92" s="327">
        <f t="shared" si="101"/>
        <v>3433.3333333333335</v>
      </c>
      <c r="Y92" s="327">
        <f t="shared" si="101"/>
        <v>3433.3333333333335</v>
      </c>
      <c r="Z92" s="327">
        <f t="shared" si="101"/>
        <v>3433.3333333333335</v>
      </c>
      <c r="AA92" s="327">
        <f t="shared" si="101"/>
        <v>3433.3333333333335</v>
      </c>
      <c r="AB92" s="327">
        <f t="shared" si="101"/>
        <v>3433.3333333333335</v>
      </c>
      <c r="AC92" s="327">
        <f t="shared" si="101"/>
        <v>3433.3333333333335</v>
      </c>
      <c r="AD92" s="327">
        <f t="shared" si="101"/>
        <v>3433.3333333333335</v>
      </c>
      <c r="AE92" s="327">
        <f t="shared" si="101"/>
        <v>3433.3333333333335</v>
      </c>
      <c r="AF92" s="327">
        <f t="shared" si="101"/>
        <v>3433.3333333333335</v>
      </c>
      <c r="AG92" s="327">
        <f t="shared" si="101"/>
        <v>3433.3333333333335</v>
      </c>
      <c r="AH92" s="327">
        <f t="shared" si="101"/>
        <v>3433.3333333333335</v>
      </c>
      <c r="AI92" s="327">
        <f t="shared" si="101"/>
        <v>3433.3333333333335</v>
      </c>
      <c r="AJ92" s="327">
        <f t="shared" si="101"/>
        <v>3433.3333333333335</v>
      </c>
      <c r="AK92" s="327">
        <f t="shared" si="101"/>
        <v>3433.3333333333335</v>
      </c>
      <c r="AL92" s="327">
        <f t="shared" si="101"/>
        <v>3433.3333333333335</v>
      </c>
      <c r="AM92" s="327">
        <f t="shared" si="101"/>
        <v>3433.3333333333335</v>
      </c>
      <c r="AN92" s="327">
        <f t="shared" si="102"/>
        <v>3433.3333333333335</v>
      </c>
      <c r="AO92" s="327">
        <f t="shared" si="102"/>
        <v>3433.3333333333335</v>
      </c>
      <c r="AP92" s="327">
        <f t="shared" si="102"/>
        <v>3433.3333333333335</v>
      </c>
      <c r="AQ92" s="327">
        <f t="shared" si="102"/>
        <v>3433.3333333333335</v>
      </c>
      <c r="AS92" s="327">
        <f t="shared" si="103"/>
        <v>0</v>
      </c>
      <c r="AT92" s="327">
        <f t="shared" si="104"/>
        <v>6666.666666666667</v>
      </c>
      <c r="AU92" s="327">
        <f t="shared" si="105"/>
        <v>10000</v>
      </c>
      <c r="AV92" s="327">
        <f t="shared" si="106"/>
        <v>10000</v>
      </c>
      <c r="AW92" s="327">
        <f t="shared" si="107"/>
        <v>10000</v>
      </c>
      <c r="AX92" s="327">
        <f t="shared" si="108"/>
        <v>10200</v>
      </c>
      <c r="AY92" s="327">
        <f t="shared" si="109"/>
        <v>10300</v>
      </c>
      <c r="AZ92" s="327">
        <f t="shared" si="110"/>
        <v>10300</v>
      </c>
      <c r="BA92" s="327">
        <f t="shared" si="83"/>
        <v>10300</v>
      </c>
      <c r="BB92" s="327">
        <f t="shared" si="84"/>
        <v>10300</v>
      </c>
      <c r="BC92" s="327">
        <f t="shared" si="85"/>
        <v>10300</v>
      </c>
      <c r="BD92" s="327">
        <f t="shared" si="86"/>
        <v>10300</v>
      </c>
      <c r="BF92" s="372">
        <f t="shared" si="112"/>
        <v>26666.666666666668</v>
      </c>
      <c r="BG92" s="372">
        <f t="shared" si="113"/>
        <v>40800</v>
      </c>
      <c r="BH92" s="372">
        <f t="shared" si="111"/>
        <v>41200</v>
      </c>
    </row>
    <row r="93" spans="1:60">
      <c r="C93" s="326"/>
      <c r="D93" s="368" t="s">
        <v>188</v>
      </c>
      <c r="E93" s="369">
        <v>70000</v>
      </c>
      <c r="F93" s="370">
        <v>43831</v>
      </c>
      <c r="G93" s="373"/>
      <c r="H93" s="327">
        <f t="shared" si="100"/>
        <v>5833.333333333333</v>
      </c>
      <c r="I93" s="327">
        <f t="shared" si="100"/>
        <v>5833.333333333333</v>
      </c>
      <c r="J93" s="327">
        <f t="shared" si="100"/>
        <v>5833.333333333333</v>
      </c>
      <c r="K93" s="327">
        <f t="shared" si="100"/>
        <v>5833.333333333333</v>
      </c>
      <c r="L93" s="327">
        <f t="shared" si="100"/>
        <v>5833.333333333333</v>
      </c>
      <c r="M93" s="327">
        <f t="shared" si="100"/>
        <v>5833.333333333333</v>
      </c>
      <c r="N93" s="327">
        <f t="shared" si="100"/>
        <v>5833.333333333333</v>
      </c>
      <c r="O93" s="327">
        <f t="shared" si="100"/>
        <v>5833.333333333333</v>
      </c>
      <c r="P93" s="327">
        <f t="shared" si="100"/>
        <v>5833.333333333333</v>
      </c>
      <c r="Q93" s="327">
        <f t="shared" si="100"/>
        <v>5833.333333333333</v>
      </c>
      <c r="R93" s="327">
        <f t="shared" si="100"/>
        <v>5833.333333333333</v>
      </c>
      <c r="S93" s="327">
        <f t="shared" si="100"/>
        <v>5833.333333333333</v>
      </c>
      <c r="T93" s="327">
        <f t="shared" si="100"/>
        <v>6008.333333333333</v>
      </c>
      <c r="U93" s="327">
        <f t="shared" si="100"/>
        <v>6008.333333333333</v>
      </c>
      <c r="V93" s="327">
        <f t="shared" si="100"/>
        <v>6008.333333333333</v>
      </c>
      <c r="W93" s="327">
        <f t="shared" si="100"/>
        <v>6008.333333333333</v>
      </c>
      <c r="X93" s="327">
        <f t="shared" si="101"/>
        <v>6008.333333333333</v>
      </c>
      <c r="Y93" s="327">
        <f t="shared" si="101"/>
        <v>6008.333333333333</v>
      </c>
      <c r="Z93" s="327">
        <f t="shared" si="101"/>
        <v>6008.333333333333</v>
      </c>
      <c r="AA93" s="327">
        <f t="shared" si="101"/>
        <v>6008.333333333333</v>
      </c>
      <c r="AB93" s="327">
        <f t="shared" si="101"/>
        <v>6008.333333333333</v>
      </c>
      <c r="AC93" s="327">
        <f t="shared" si="101"/>
        <v>6008.333333333333</v>
      </c>
      <c r="AD93" s="327">
        <f t="shared" si="101"/>
        <v>6008.333333333333</v>
      </c>
      <c r="AE93" s="327">
        <f t="shared" si="101"/>
        <v>6008.333333333333</v>
      </c>
      <c r="AF93" s="327">
        <f t="shared" si="101"/>
        <v>6008.333333333333</v>
      </c>
      <c r="AG93" s="327">
        <f t="shared" si="101"/>
        <v>6008.333333333333</v>
      </c>
      <c r="AH93" s="327">
        <f t="shared" si="101"/>
        <v>6008.333333333333</v>
      </c>
      <c r="AI93" s="327">
        <f t="shared" si="101"/>
        <v>6008.333333333333</v>
      </c>
      <c r="AJ93" s="327">
        <f t="shared" si="101"/>
        <v>6008.333333333333</v>
      </c>
      <c r="AK93" s="327">
        <f t="shared" si="101"/>
        <v>6008.333333333333</v>
      </c>
      <c r="AL93" s="327">
        <f t="shared" si="101"/>
        <v>6008.333333333333</v>
      </c>
      <c r="AM93" s="327">
        <f t="shared" si="101"/>
        <v>6008.333333333333</v>
      </c>
      <c r="AN93" s="327">
        <f t="shared" si="102"/>
        <v>6008.333333333333</v>
      </c>
      <c r="AO93" s="327">
        <f t="shared" si="102"/>
        <v>6008.333333333333</v>
      </c>
      <c r="AP93" s="327">
        <f t="shared" si="102"/>
        <v>6008.333333333333</v>
      </c>
      <c r="AQ93" s="327">
        <f t="shared" si="102"/>
        <v>6008.333333333333</v>
      </c>
      <c r="AS93" s="327">
        <f t="shared" si="103"/>
        <v>17500</v>
      </c>
      <c r="AT93" s="327">
        <f t="shared" si="104"/>
        <v>17500</v>
      </c>
      <c r="AU93" s="327">
        <f t="shared" si="105"/>
        <v>17500</v>
      </c>
      <c r="AV93" s="327">
        <f t="shared" si="106"/>
        <v>17500</v>
      </c>
      <c r="AW93" s="327">
        <f t="shared" si="107"/>
        <v>18025</v>
      </c>
      <c r="AX93" s="327">
        <f t="shared" si="108"/>
        <v>18025</v>
      </c>
      <c r="AY93" s="327">
        <f t="shared" si="109"/>
        <v>18025</v>
      </c>
      <c r="AZ93" s="327">
        <f t="shared" si="110"/>
        <v>18025</v>
      </c>
      <c r="BA93" s="327">
        <f t="shared" si="83"/>
        <v>18025</v>
      </c>
      <c r="BB93" s="327">
        <f t="shared" si="84"/>
        <v>18025</v>
      </c>
      <c r="BC93" s="327">
        <f t="shared" si="85"/>
        <v>18025</v>
      </c>
      <c r="BD93" s="327">
        <f t="shared" si="86"/>
        <v>18025</v>
      </c>
      <c r="BF93" s="372">
        <f t="shared" si="112"/>
        <v>70000</v>
      </c>
      <c r="BG93" s="372">
        <f t="shared" si="113"/>
        <v>72100</v>
      </c>
      <c r="BH93" s="372">
        <f t="shared" si="111"/>
        <v>72100</v>
      </c>
    </row>
    <row r="94" spans="1:60">
      <c r="C94" s="374"/>
      <c r="D94" s="389" t="s">
        <v>189</v>
      </c>
      <c r="E94" s="369">
        <v>50000</v>
      </c>
      <c r="F94" s="370">
        <v>44378</v>
      </c>
      <c r="G94" s="373"/>
      <c r="H94" s="327">
        <f t="shared" si="100"/>
        <v>0</v>
      </c>
      <c r="I94" s="327">
        <f t="shared" si="100"/>
        <v>0</v>
      </c>
      <c r="J94" s="327">
        <f t="shared" si="100"/>
        <v>0</v>
      </c>
      <c r="K94" s="327">
        <f t="shared" si="100"/>
        <v>0</v>
      </c>
      <c r="L94" s="327">
        <f t="shared" si="100"/>
        <v>0</v>
      </c>
      <c r="M94" s="327">
        <f t="shared" si="100"/>
        <v>0</v>
      </c>
      <c r="N94" s="327">
        <f t="shared" si="100"/>
        <v>0</v>
      </c>
      <c r="O94" s="327">
        <f t="shared" si="100"/>
        <v>0</v>
      </c>
      <c r="P94" s="327">
        <f t="shared" si="100"/>
        <v>0</v>
      </c>
      <c r="Q94" s="327">
        <f t="shared" si="100"/>
        <v>0</v>
      </c>
      <c r="R94" s="327">
        <f t="shared" si="100"/>
        <v>0</v>
      </c>
      <c r="S94" s="327">
        <f t="shared" si="100"/>
        <v>0</v>
      </c>
      <c r="T94" s="327">
        <f t="shared" si="100"/>
        <v>0</v>
      </c>
      <c r="U94" s="327">
        <f t="shared" si="100"/>
        <v>0</v>
      </c>
      <c r="V94" s="327">
        <f t="shared" si="100"/>
        <v>0</v>
      </c>
      <c r="W94" s="327">
        <f t="shared" si="100"/>
        <v>0</v>
      </c>
      <c r="X94" s="327">
        <f t="shared" si="101"/>
        <v>0</v>
      </c>
      <c r="Y94" s="327">
        <f t="shared" si="101"/>
        <v>0</v>
      </c>
      <c r="Z94" s="327">
        <f t="shared" si="101"/>
        <v>4166.666666666667</v>
      </c>
      <c r="AA94" s="327">
        <f t="shared" si="101"/>
        <v>4166.666666666667</v>
      </c>
      <c r="AB94" s="327">
        <f t="shared" si="101"/>
        <v>4166.666666666667</v>
      </c>
      <c r="AC94" s="327">
        <f t="shared" si="101"/>
        <v>4166.666666666667</v>
      </c>
      <c r="AD94" s="327">
        <f t="shared" si="101"/>
        <v>4166.666666666667</v>
      </c>
      <c r="AE94" s="327">
        <f t="shared" si="101"/>
        <v>4166.666666666667</v>
      </c>
      <c r="AF94" s="327">
        <f t="shared" si="101"/>
        <v>4166.666666666667</v>
      </c>
      <c r="AG94" s="327">
        <f t="shared" si="101"/>
        <v>4166.666666666667</v>
      </c>
      <c r="AH94" s="327">
        <f t="shared" si="101"/>
        <v>4166.666666666667</v>
      </c>
      <c r="AI94" s="327">
        <f t="shared" si="101"/>
        <v>4166.666666666667</v>
      </c>
      <c r="AJ94" s="327">
        <f t="shared" si="101"/>
        <v>4166.666666666667</v>
      </c>
      <c r="AK94" s="327">
        <f t="shared" si="101"/>
        <v>4166.666666666667</v>
      </c>
      <c r="AL94" s="327">
        <f t="shared" si="101"/>
        <v>4291.666666666667</v>
      </c>
      <c r="AM94" s="327">
        <f t="shared" si="101"/>
        <v>4291.666666666667</v>
      </c>
      <c r="AN94" s="327">
        <f t="shared" si="102"/>
        <v>4291.666666666667</v>
      </c>
      <c r="AO94" s="327">
        <f t="shared" si="102"/>
        <v>4291.666666666667</v>
      </c>
      <c r="AP94" s="327">
        <f t="shared" si="102"/>
        <v>4291.666666666667</v>
      </c>
      <c r="AQ94" s="327">
        <f t="shared" si="102"/>
        <v>4291.666666666667</v>
      </c>
      <c r="AS94" s="327">
        <f t="shared" si="103"/>
        <v>0</v>
      </c>
      <c r="AT94" s="327">
        <f t="shared" si="104"/>
        <v>0</v>
      </c>
      <c r="AU94" s="327">
        <f t="shared" si="105"/>
        <v>0</v>
      </c>
      <c r="AV94" s="327">
        <f t="shared" si="106"/>
        <v>0</v>
      </c>
      <c r="AW94" s="327">
        <f t="shared" si="107"/>
        <v>0</v>
      </c>
      <c r="AX94" s="327">
        <f t="shared" si="108"/>
        <v>0</v>
      </c>
      <c r="AY94" s="327">
        <f t="shared" si="109"/>
        <v>12500</v>
      </c>
      <c r="AZ94" s="327">
        <f t="shared" si="110"/>
        <v>12500</v>
      </c>
      <c r="BA94" s="327">
        <f t="shared" si="83"/>
        <v>12500</v>
      </c>
      <c r="BB94" s="327">
        <f t="shared" si="84"/>
        <v>12500</v>
      </c>
      <c r="BC94" s="327">
        <f t="shared" si="85"/>
        <v>12875</v>
      </c>
      <c r="BD94" s="327">
        <f t="shared" si="86"/>
        <v>12875</v>
      </c>
      <c r="BF94" s="372">
        <f t="shared" si="112"/>
        <v>0</v>
      </c>
      <c r="BG94" s="372">
        <f t="shared" si="113"/>
        <v>25000</v>
      </c>
      <c r="BH94" s="372">
        <f t="shared" si="111"/>
        <v>50750</v>
      </c>
    </row>
    <row r="95" spans="1:60">
      <c r="C95" s="375"/>
      <c r="D95" s="376" t="s">
        <v>228</v>
      </c>
      <c r="E95" s="369">
        <v>70000</v>
      </c>
      <c r="F95" s="370">
        <v>44652</v>
      </c>
      <c r="G95" s="373"/>
      <c r="H95" s="327">
        <f t="shared" si="100"/>
        <v>0</v>
      </c>
      <c r="I95" s="327">
        <f t="shared" si="100"/>
        <v>0</v>
      </c>
      <c r="J95" s="327">
        <f t="shared" si="100"/>
        <v>0</v>
      </c>
      <c r="K95" s="327">
        <f t="shared" si="100"/>
        <v>0</v>
      </c>
      <c r="L95" s="327">
        <f t="shared" si="100"/>
        <v>0</v>
      </c>
      <c r="M95" s="327">
        <f t="shared" si="100"/>
        <v>0</v>
      </c>
      <c r="N95" s="327">
        <f t="shared" si="100"/>
        <v>0</v>
      </c>
      <c r="O95" s="327">
        <f t="shared" si="100"/>
        <v>0</v>
      </c>
      <c r="P95" s="327">
        <f t="shared" si="100"/>
        <v>0</v>
      </c>
      <c r="Q95" s="327">
        <f t="shared" si="100"/>
        <v>0</v>
      </c>
      <c r="R95" s="327">
        <f t="shared" si="100"/>
        <v>0</v>
      </c>
      <c r="S95" s="327">
        <f t="shared" si="100"/>
        <v>0</v>
      </c>
      <c r="T95" s="327">
        <f t="shared" si="100"/>
        <v>0</v>
      </c>
      <c r="U95" s="327">
        <f t="shared" si="100"/>
        <v>0</v>
      </c>
      <c r="V95" s="327">
        <f t="shared" si="100"/>
        <v>0</v>
      </c>
      <c r="W95" s="327">
        <f t="shared" si="100"/>
        <v>0</v>
      </c>
      <c r="X95" s="327">
        <f t="shared" si="101"/>
        <v>0</v>
      </c>
      <c r="Y95" s="327">
        <f t="shared" si="101"/>
        <v>0</v>
      </c>
      <c r="Z95" s="327">
        <f t="shared" si="101"/>
        <v>0</v>
      </c>
      <c r="AA95" s="327">
        <f t="shared" si="101"/>
        <v>0</v>
      </c>
      <c r="AB95" s="327">
        <f t="shared" si="101"/>
        <v>0</v>
      </c>
      <c r="AC95" s="327">
        <f t="shared" si="101"/>
        <v>0</v>
      </c>
      <c r="AD95" s="327">
        <f t="shared" si="101"/>
        <v>0</v>
      </c>
      <c r="AE95" s="327">
        <f t="shared" si="101"/>
        <v>0</v>
      </c>
      <c r="AF95" s="327">
        <f t="shared" si="101"/>
        <v>0</v>
      </c>
      <c r="AG95" s="327">
        <f t="shared" si="101"/>
        <v>0</v>
      </c>
      <c r="AH95" s="327">
        <f t="shared" si="101"/>
        <v>0</v>
      </c>
      <c r="AI95" s="327">
        <f t="shared" si="101"/>
        <v>5833.333333333333</v>
      </c>
      <c r="AJ95" s="327">
        <f t="shared" si="101"/>
        <v>5833.333333333333</v>
      </c>
      <c r="AK95" s="327">
        <f t="shared" si="101"/>
        <v>5833.333333333333</v>
      </c>
      <c r="AL95" s="327">
        <f t="shared" si="101"/>
        <v>5833.333333333333</v>
      </c>
      <c r="AM95" s="327">
        <f t="shared" si="101"/>
        <v>5833.333333333333</v>
      </c>
      <c r="AN95" s="327">
        <f t="shared" si="102"/>
        <v>5833.333333333333</v>
      </c>
      <c r="AO95" s="327">
        <f t="shared" si="102"/>
        <v>5833.333333333333</v>
      </c>
      <c r="AP95" s="327">
        <f t="shared" si="102"/>
        <v>5833.333333333333</v>
      </c>
      <c r="AQ95" s="327">
        <f t="shared" si="102"/>
        <v>5833.333333333333</v>
      </c>
      <c r="AS95" s="327">
        <f t="shared" si="103"/>
        <v>0</v>
      </c>
      <c r="AT95" s="327">
        <f t="shared" si="104"/>
        <v>0</v>
      </c>
      <c r="AU95" s="327">
        <f t="shared" si="105"/>
        <v>0</v>
      </c>
      <c r="AV95" s="327">
        <f t="shared" si="106"/>
        <v>0</v>
      </c>
      <c r="AW95" s="327">
        <f t="shared" si="107"/>
        <v>0</v>
      </c>
      <c r="AX95" s="327">
        <f t="shared" si="108"/>
        <v>0</v>
      </c>
      <c r="AY95" s="327">
        <f t="shared" si="109"/>
        <v>0</v>
      </c>
      <c r="AZ95" s="327">
        <f t="shared" si="110"/>
        <v>0</v>
      </c>
      <c r="BA95" s="327">
        <f t="shared" si="83"/>
        <v>0</v>
      </c>
      <c r="BB95" s="327">
        <f t="shared" si="84"/>
        <v>17500</v>
      </c>
      <c r="BC95" s="327">
        <f t="shared" si="85"/>
        <v>17500</v>
      </c>
      <c r="BD95" s="327">
        <f t="shared" si="86"/>
        <v>17500</v>
      </c>
      <c r="BF95" s="372">
        <f t="shared" si="112"/>
        <v>0</v>
      </c>
      <c r="BG95" s="372">
        <f t="shared" si="113"/>
        <v>0</v>
      </c>
      <c r="BH95" s="372">
        <f t="shared" si="111"/>
        <v>52500</v>
      </c>
    </row>
    <row r="96" spans="1:60">
      <c r="C96" s="375"/>
      <c r="D96" s="376" t="s">
        <v>170</v>
      </c>
      <c r="E96" s="369"/>
      <c r="F96" s="370"/>
      <c r="G96" s="373"/>
      <c r="H96" s="327">
        <f t="shared" si="100"/>
        <v>0</v>
      </c>
      <c r="I96" s="327">
        <f t="shared" si="100"/>
        <v>0</v>
      </c>
      <c r="J96" s="327">
        <f t="shared" si="100"/>
        <v>0</v>
      </c>
      <c r="K96" s="327">
        <f t="shared" si="100"/>
        <v>0</v>
      </c>
      <c r="L96" s="327">
        <f t="shared" si="100"/>
        <v>0</v>
      </c>
      <c r="M96" s="327">
        <f t="shared" si="100"/>
        <v>0</v>
      </c>
      <c r="N96" s="327">
        <f t="shared" si="100"/>
        <v>0</v>
      </c>
      <c r="O96" s="327">
        <f t="shared" si="100"/>
        <v>0</v>
      </c>
      <c r="P96" s="327">
        <f t="shared" si="100"/>
        <v>0</v>
      </c>
      <c r="Q96" s="327">
        <f t="shared" si="100"/>
        <v>0</v>
      </c>
      <c r="R96" s="327">
        <f t="shared" si="100"/>
        <v>0</v>
      </c>
      <c r="S96" s="327">
        <f t="shared" si="100"/>
        <v>0</v>
      </c>
      <c r="T96" s="327">
        <f t="shared" si="100"/>
        <v>0</v>
      </c>
      <c r="U96" s="327">
        <f t="shared" si="100"/>
        <v>0</v>
      </c>
      <c r="V96" s="327">
        <f t="shared" si="100"/>
        <v>0</v>
      </c>
      <c r="W96" s="327">
        <f t="shared" si="100"/>
        <v>0</v>
      </c>
      <c r="X96" s="327">
        <f t="shared" si="101"/>
        <v>0</v>
      </c>
      <c r="Y96" s="327">
        <f t="shared" si="101"/>
        <v>0</v>
      </c>
      <c r="Z96" s="327">
        <f t="shared" si="101"/>
        <v>0</v>
      </c>
      <c r="AA96" s="327">
        <f t="shared" si="101"/>
        <v>0</v>
      </c>
      <c r="AB96" s="327">
        <f t="shared" si="101"/>
        <v>0</v>
      </c>
      <c r="AC96" s="327">
        <f t="shared" si="101"/>
        <v>0</v>
      </c>
      <c r="AD96" s="327">
        <f t="shared" si="101"/>
        <v>0</v>
      </c>
      <c r="AE96" s="327">
        <f t="shared" si="101"/>
        <v>0</v>
      </c>
      <c r="AF96" s="327">
        <f t="shared" si="101"/>
        <v>0</v>
      </c>
      <c r="AG96" s="327">
        <f t="shared" si="101"/>
        <v>0</v>
      </c>
      <c r="AH96" s="327">
        <f t="shared" si="101"/>
        <v>0</v>
      </c>
      <c r="AI96" s="327">
        <f t="shared" si="101"/>
        <v>0</v>
      </c>
      <c r="AJ96" s="327">
        <f t="shared" si="101"/>
        <v>0</v>
      </c>
      <c r="AK96" s="327">
        <f t="shared" si="101"/>
        <v>0</v>
      </c>
      <c r="AL96" s="327">
        <f t="shared" si="101"/>
        <v>0</v>
      </c>
      <c r="AM96" s="327">
        <f t="shared" si="101"/>
        <v>0</v>
      </c>
      <c r="AN96" s="327">
        <f t="shared" si="102"/>
        <v>0</v>
      </c>
      <c r="AO96" s="327">
        <f t="shared" si="102"/>
        <v>0</v>
      </c>
      <c r="AP96" s="327">
        <f t="shared" si="102"/>
        <v>0</v>
      </c>
      <c r="AQ96" s="327">
        <f t="shared" si="102"/>
        <v>0</v>
      </c>
      <c r="AS96" s="327">
        <f t="shared" si="103"/>
        <v>0</v>
      </c>
      <c r="AT96" s="327">
        <f t="shared" si="104"/>
        <v>0</v>
      </c>
      <c r="AU96" s="327">
        <f t="shared" si="105"/>
        <v>0</v>
      </c>
      <c r="AV96" s="327">
        <f t="shared" si="106"/>
        <v>0</v>
      </c>
      <c r="AW96" s="327">
        <f t="shared" si="107"/>
        <v>0</v>
      </c>
      <c r="AX96" s="327">
        <f t="shared" si="108"/>
        <v>0</v>
      </c>
      <c r="AY96" s="327">
        <f t="shared" si="109"/>
        <v>0</v>
      </c>
      <c r="AZ96" s="327">
        <f t="shared" si="110"/>
        <v>0</v>
      </c>
      <c r="BA96" s="327">
        <f t="shared" si="83"/>
        <v>0</v>
      </c>
      <c r="BB96" s="327">
        <f t="shared" si="84"/>
        <v>0</v>
      </c>
      <c r="BC96" s="327">
        <f t="shared" si="85"/>
        <v>0</v>
      </c>
      <c r="BD96" s="327">
        <f t="shared" si="86"/>
        <v>0</v>
      </c>
      <c r="BF96" s="372">
        <f t="shared" si="112"/>
        <v>0</v>
      </c>
      <c r="BG96" s="372">
        <f t="shared" si="113"/>
        <v>0</v>
      </c>
      <c r="BH96" s="372">
        <f t="shared" si="111"/>
        <v>0</v>
      </c>
    </row>
    <row r="97" spans="1:60">
      <c r="C97" s="375"/>
      <c r="D97" s="376" t="s">
        <v>170</v>
      </c>
      <c r="E97" s="369"/>
      <c r="F97" s="370"/>
      <c r="G97" s="373"/>
      <c r="H97" s="327">
        <f t="shared" si="100"/>
        <v>0</v>
      </c>
      <c r="I97" s="327">
        <f t="shared" si="100"/>
        <v>0</v>
      </c>
      <c r="J97" s="327">
        <f t="shared" si="100"/>
        <v>0</v>
      </c>
      <c r="K97" s="327">
        <f t="shared" si="100"/>
        <v>0</v>
      </c>
      <c r="L97" s="327">
        <f t="shared" si="100"/>
        <v>0</v>
      </c>
      <c r="M97" s="327">
        <f t="shared" si="100"/>
        <v>0</v>
      </c>
      <c r="N97" s="327">
        <f t="shared" si="100"/>
        <v>0</v>
      </c>
      <c r="O97" s="327">
        <f t="shared" si="100"/>
        <v>0</v>
      </c>
      <c r="P97" s="327">
        <f t="shared" si="100"/>
        <v>0</v>
      </c>
      <c r="Q97" s="327">
        <f t="shared" si="100"/>
        <v>0</v>
      </c>
      <c r="R97" s="327">
        <f t="shared" si="100"/>
        <v>0</v>
      </c>
      <c r="S97" s="327">
        <f t="shared" si="100"/>
        <v>0</v>
      </c>
      <c r="T97" s="327">
        <f t="shared" si="100"/>
        <v>0</v>
      </c>
      <c r="U97" s="327">
        <f t="shared" si="100"/>
        <v>0</v>
      </c>
      <c r="V97" s="327">
        <f t="shared" si="100"/>
        <v>0</v>
      </c>
      <c r="W97" s="327">
        <f t="shared" si="100"/>
        <v>0</v>
      </c>
      <c r="X97" s="327">
        <f t="shared" si="101"/>
        <v>0</v>
      </c>
      <c r="Y97" s="327">
        <f t="shared" si="101"/>
        <v>0</v>
      </c>
      <c r="Z97" s="327">
        <f t="shared" si="101"/>
        <v>0</v>
      </c>
      <c r="AA97" s="327">
        <f t="shared" si="101"/>
        <v>0</v>
      </c>
      <c r="AB97" s="327">
        <f t="shared" si="101"/>
        <v>0</v>
      </c>
      <c r="AC97" s="327">
        <f t="shared" si="101"/>
        <v>0</v>
      </c>
      <c r="AD97" s="327">
        <f t="shared" si="101"/>
        <v>0</v>
      </c>
      <c r="AE97" s="327">
        <f t="shared" si="101"/>
        <v>0</v>
      </c>
      <c r="AF97" s="327">
        <f t="shared" si="101"/>
        <v>0</v>
      </c>
      <c r="AG97" s="327">
        <f t="shared" si="101"/>
        <v>0</v>
      </c>
      <c r="AH97" s="327">
        <f t="shared" si="101"/>
        <v>0</v>
      </c>
      <c r="AI97" s="327">
        <f t="shared" si="101"/>
        <v>0</v>
      </c>
      <c r="AJ97" s="327">
        <f t="shared" si="101"/>
        <v>0</v>
      </c>
      <c r="AK97" s="327">
        <f t="shared" si="101"/>
        <v>0</v>
      </c>
      <c r="AL97" s="327">
        <f t="shared" si="101"/>
        <v>0</v>
      </c>
      <c r="AM97" s="327">
        <f t="shared" si="101"/>
        <v>0</v>
      </c>
      <c r="AN97" s="327">
        <f t="shared" si="102"/>
        <v>0</v>
      </c>
      <c r="AO97" s="327">
        <f t="shared" si="102"/>
        <v>0</v>
      </c>
      <c r="AP97" s="327">
        <f t="shared" si="102"/>
        <v>0</v>
      </c>
      <c r="AQ97" s="327">
        <f t="shared" si="102"/>
        <v>0</v>
      </c>
      <c r="AS97" s="327">
        <f t="shared" si="103"/>
        <v>0</v>
      </c>
      <c r="AT97" s="327">
        <f t="shared" si="104"/>
        <v>0</v>
      </c>
      <c r="AU97" s="327">
        <f t="shared" si="105"/>
        <v>0</v>
      </c>
      <c r="AV97" s="327">
        <f t="shared" si="106"/>
        <v>0</v>
      </c>
      <c r="AW97" s="327">
        <f t="shared" si="107"/>
        <v>0</v>
      </c>
      <c r="AX97" s="327">
        <f t="shared" si="108"/>
        <v>0</v>
      </c>
      <c r="AY97" s="327">
        <f t="shared" si="109"/>
        <v>0</v>
      </c>
      <c r="AZ97" s="327">
        <f t="shared" si="110"/>
        <v>0</v>
      </c>
      <c r="BA97" s="327">
        <f t="shared" si="83"/>
        <v>0</v>
      </c>
      <c r="BB97" s="327">
        <f t="shared" si="84"/>
        <v>0</v>
      </c>
      <c r="BC97" s="327">
        <f t="shared" si="85"/>
        <v>0</v>
      </c>
      <c r="BD97" s="327">
        <f t="shared" si="86"/>
        <v>0</v>
      </c>
      <c r="BF97" s="372">
        <f t="shared" si="112"/>
        <v>0</v>
      </c>
      <c r="BG97" s="372">
        <f t="shared" si="113"/>
        <v>0</v>
      </c>
      <c r="BH97" s="372">
        <f t="shared" si="111"/>
        <v>0</v>
      </c>
    </row>
    <row r="98" spans="1:60">
      <c r="C98" s="375"/>
      <c r="D98" s="376" t="s">
        <v>170</v>
      </c>
      <c r="E98" s="369"/>
      <c r="F98" s="370"/>
      <c r="G98" s="373"/>
      <c r="H98" s="327">
        <f t="shared" si="100"/>
        <v>0</v>
      </c>
      <c r="I98" s="327">
        <f t="shared" si="100"/>
        <v>0</v>
      </c>
      <c r="J98" s="327">
        <f t="shared" si="100"/>
        <v>0</v>
      </c>
      <c r="K98" s="327">
        <f t="shared" si="100"/>
        <v>0</v>
      </c>
      <c r="L98" s="327">
        <f t="shared" si="100"/>
        <v>0</v>
      </c>
      <c r="M98" s="327">
        <f t="shared" si="100"/>
        <v>0</v>
      </c>
      <c r="N98" s="327">
        <f t="shared" si="100"/>
        <v>0</v>
      </c>
      <c r="O98" s="327">
        <f t="shared" si="100"/>
        <v>0</v>
      </c>
      <c r="P98" s="327">
        <f t="shared" si="100"/>
        <v>0</v>
      </c>
      <c r="Q98" s="327">
        <f t="shared" si="100"/>
        <v>0</v>
      </c>
      <c r="R98" s="327">
        <f t="shared" si="100"/>
        <v>0</v>
      </c>
      <c r="S98" s="327">
        <f t="shared" si="100"/>
        <v>0</v>
      </c>
      <c r="T98" s="327">
        <f t="shared" si="100"/>
        <v>0</v>
      </c>
      <c r="U98" s="327">
        <f t="shared" si="100"/>
        <v>0</v>
      </c>
      <c r="V98" s="327">
        <f t="shared" si="100"/>
        <v>0</v>
      </c>
      <c r="W98" s="327">
        <f t="shared" si="100"/>
        <v>0</v>
      </c>
      <c r="X98" s="327">
        <f t="shared" si="101"/>
        <v>0</v>
      </c>
      <c r="Y98" s="327">
        <f t="shared" si="101"/>
        <v>0</v>
      </c>
      <c r="Z98" s="327">
        <f t="shared" si="101"/>
        <v>0</v>
      </c>
      <c r="AA98" s="327">
        <f t="shared" si="101"/>
        <v>0</v>
      </c>
      <c r="AB98" s="327">
        <f t="shared" si="101"/>
        <v>0</v>
      </c>
      <c r="AC98" s="327">
        <f t="shared" si="101"/>
        <v>0</v>
      </c>
      <c r="AD98" s="327">
        <f t="shared" si="101"/>
        <v>0</v>
      </c>
      <c r="AE98" s="327">
        <f t="shared" si="101"/>
        <v>0</v>
      </c>
      <c r="AF98" s="327">
        <f t="shared" si="101"/>
        <v>0</v>
      </c>
      <c r="AG98" s="327">
        <f t="shared" si="101"/>
        <v>0</v>
      </c>
      <c r="AH98" s="327">
        <f t="shared" si="101"/>
        <v>0</v>
      </c>
      <c r="AI98" s="327">
        <f t="shared" si="101"/>
        <v>0</v>
      </c>
      <c r="AJ98" s="327">
        <f t="shared" si="101"/>
        <v>0</v>
      </c>
      <c r="AK98" s="327">
        <f t="shared" si="101"/>
        <v>0</v>
      </c>
      <c r="AL98" s="327">
        <f t="shared" si="101"/>
        <v>0</v>
      </c>
      <c r="AM98" s="327">
        <f t="shared" si="101"/>
        <v>0</v>
      </c>
      <c r="AN98" s="327">
        <f t="shared" si="102"/>
        <v>0</v>
      </c>
      <c r="AO98" s="327">
        <f t="shared" si="102"/>
        <v>0</v>
      </c>
      <c r="AP98" s="327">
        <f t="shared" si="102"/>
        <v>0</v>
      </c>
      <c r="AQ98" s="327">
        <f t="shared" si="102"/>
        <v>0</v>
      </c>
      <c r="AS98" s="327">
        <f t="shared" si="103"/>
        <v>0</v>
      </c>
      <c r="AT98" s="327">
        <f t="shared" si="104"/>
        <v>0</v>
      </c>
      <c r="AU98" s="327">
        <f t="shared" si="105"/>
        <v>0</v>
      </c>
      <c r="AV98" s="327">
        <f t="shared" si="106"/>
        <v>0</v>
      </c>
      <c r="AW98" s="327">
        <f t="shared" si="107"/>
        <v>0</v>
      </c>
      <c r="AX98" s="327">
        <f t="shared" si="108"/>
        <v>0</v>
      </c>
      <c r="AY98" s="327">
        <f t="shared" si="109"/>
        <v>0</v>
      </c>
      <c r="AZ98" s="327">
        <f t="shared" si="110"/>
        <v>0</v>
      </c>
      <c r="BA98" s="327">
        <f t="shared" si="83"/>
        <v>0</v>
      </c>
      <c r="BB98" s="327">
        <f t="shared" si="84"/>
        <v>0</v>
      </c>
      <c r="BC98" s="327">
        <f t="shared" si="85"/>
        <v>0</v>
      </c>
      <c r="BD98" s="327">
        <f t="shared" si="86"/>
        <v>0</v>
      </c>
      <c r="BF98" s="372">
        <f t="shared" si="112"/>
        <v>0</v>
      </c>
      <c r="BG98" s="372">
        <f t="shared" si="113"/>
        <v>0</v>
      </c>
      <c r="BH98" s="372">
        <f t="shared" si="111"/>
        <v>0</v>
      </c>
    </row>
    <row r="99" spans="1:60">
      <c r="C99" s="375"/>
      <c r="D99" s="376" t="s">
        <v>170</v>
      </c>
      <c r="E99" s="369"/>
      <c r="F99" s="370"/>
      <c r="G99" s="373"/>
      <c r="H99" s="327">
        <f t="shared" si="100"/>
        <v>0</v>
      </c>
      <c r="I99" s="327">
        <f t="shared" si="100"/>
        <v>0</v>
      </c>
      <c r="J99" s="327">
        <f t="shared" si="100"/>
        <v>0</v>
      </c>
      <c r="K99" s="327">
        <f t="shared" si="100"/>
        <v>0</v>
      </c>
      <c r="L99" s="327">
        <f t="shared" si="100"/>
        <v>0</v>
      </c>
      <c r="M99" s="327">
        <f t="shared" si="100"/>
        <v>0</v>
      </c>
      <c r="N99" s="327">
        <f t="shared" si="100"/>
        <v>0</v>
      </c>
      <c r="O99" s="327">
        <f t="shared" si="100"/>
        <v>0</v>
      </c>
      <c r="P99" s="327">
        <f t="shared" si="100"/>
        <v>0</v>
      </c>
      <c r="Q99" s="327">
        <f t="shared" si="100"/>
        <v>0</v>
      </c>
      <c r="R99" s="327">
        <f t="shared" si="100"/>
        <v>0</v>
      </c>
      <c r="S99" s="327">
        <f t="shared" si="100"/>
        <v>0</v>
      </c>
      <c r="T99" s="327">
        <f t="shared" si="100"/>
        <v>0</v>
      </c>
      <c r="U99" s="327">
        <f t="shared" si="100"/>
        <v>0</v>
      </c>
      <c r="V99" s="327">
        <f t="shared" si="100"/>
        <v>0</v>
      </c>
      <c r="W99" s="327">
        <f t="shared" si="100"/>
        <v>0</v>
      </c>
      <c r="X99" s="327">
        <f t="shared" si="101"/>
        <v>0</v>
      </c>
      <c r="Y99" s="327">
        <f t="shared" si="101"/>
        <v>0</v>
      </c>
      <c r="Z99" s="327">
        <f t="shared" si="101"/>
        <v>0</v>
      </c>
      <c r="AA99" s="327">
        <f t="shared" si="101"/>
        <v>0</v>
      </c>
      <c r="AB99" s="327">
        <f t="shared" si="101"/>
        <v>0</v>
      </c>
      <c r="AC99" s="327">
        <f t="shared" si="101"/>
        <v>0</v>
      </c>
      <c r="AD99" s="327">
        <f t="shared" si="101"/>
        <v>0</v>
      </c>
      <c r="AE99" s="327">
        <f t="shared" si="101"/>
        <v>0</v>
      </c>
      <c r="AF99" s="327">
        <f t="shared" si="101"/>
        <v>0</v>
      </c>
      <c r="AG99" s="327">
        <f t="shared" si="101"/>
        <v>0</v>
      </c>
      <c r="AH99" s="327">
        <f t="shared" si="101"/>
        <v>0</v>
      </c>
      <c r="AI99" s="327">
        <f t="shared" si="101"/>
        <v>0</v>
      </c>
      <c r="AJ99" s="327">
        <f t="shared" si="101"/>
        <v>0</v>
      </c>
      <c r="AK99" s="327">
        <f t="shared" si="101"/>
        <v>0</v>
      </c>
      <c r="AL99" s="327">
        <f t="shared" si="101"/>
        <v>0</v>
      </c>
      <c r="AM99" s="327">
        <f t="shared" si="101"/>
        <v>0</v>
      </c>
      <c r="AN99" s="327">
        <f t="shared" si="102"/>
        <v>0</v>
      </c>
      <c r="AO99" s="327">
        <f t="shared" si="102"/>
        <v>0</v>
      </c>
      <c r="AP99" s="327">
        <f t="shared" si="102"/>
        <v>0</v>
      </c>
      <c r="AQ99" s="327">
        <f t="shared" si="102"/>
        <v>0</v>
      </c>
      <c r="AS99" s="327">
        <f t="shared" si="103"/>
        <v>0</v>
      </c>
      <c r="AT99" s="327">
        <f t="shared" si="104"/>
        <v>0</v>
      </c>
      <c r="AU99" s="327">
        <f t="shared" si="105"/>
        <v>0</v>
      </c>
      <c r="AV99" s="327">
        <f t="shared" si="106"/>
        <v>0</v>
      </c>
      <c r="AW99" s="327">
        <f t="shared" si="107"/>
        <v>0</v>
      </c>
      <c r="AX99" s="327">
        <f t="shared" si="108"/>
        <v>0</v>
      </c>
      <c r="AY99" s="327">
        <f t="shared" si="109"/>
        <v>0</v>
      </c>
      <c r="AZ99" s="327">
        <f t="shared" si="110"/>
        <v>0</v>
      </c>
      <c r="BA99" s="327">
        <f t="shared" si="83"/>
        <v>0</v>
      </c>
      <c r="BB99" s="327">
        <f t="shared" si="84"/>
        <v>0</v>
      </c>
      <c r="BC99" s="327">
        <f t="shared" si="85"/>
        <v>0</v>
      </c>
      <c r="BD99" s="327">
        <f t="shared" si="86"/>
        <v>0</v>
      </c>
      <c r="BF99" s="372">
        <f t="shared" si="112"/>
        <v>0</v>
      </c>
      <c r="BG99" s="372">
        <f t="shared" si="113"/>
        <v>0</v>
      </c>
      <c r="BH99" s="372">
        <f t="shared" si="111"/>
        <v>0</v>
      </c>
    </row>
    <row r="100" spans="1:60">
      <c r="C100" s="375"/>
      <c r="D100" s="376" t="s">
        <v>170</v>
      </c>
      <c r="E100" s="369"/>
      <c r="F100" s="370"/>
      <c r="G100" s="373"/>
      <c r="H100" s="327">
        <f t="shared" si="100"/>
        <v>0</v>
      </c>
      <c r="I100" s="327">
        <f t="shared" si="100"/>
        <v>0</v>
      </c>
      <c r="J100" s="327">
        <f t="shared" si="100"/>
        <v>0</v>
      </c>
      <c r="K100" s="327">
        <f t="shared" si="100"/>
        <v>0</v>
      </c>
      <c r="L100" s="327">
        <f t="shared" si="100"/>
        <v>0</v>
      </c>
      <c r="M100" s="327">
        <f t="shared" si="100"/>
        <v>0</v>
      </c>
      <c r="N100" s="327">
        <f t="shared" si="100"/>
        <v>0</v>
      </c>
      <c r="O100" s="327">
        <f t="shared" si="100"/>
        <v>0</v>
      </c>
      <c r="P100" s="327">
        <f t="shared" si="100"/>
        <v>0</v>
      </c>
      <c r="Q100" s="327">
        <f t="shared" si="100"/>
        <v>0</v>
      </c>
      <c r="R100" s="327">
        <f t="shared" si="100"/>
        <v>0</v>
      </c>
      <c r="S100" s="327">
        <f t="shared" si="100"/>
        <v>0</v>
      </c>
      <c r="T100" s="327">
        <f t="shared" si="100"/>
        <v>0</v>
      </c>
      <c r="U100" s="327">
        <f t="shared" si="100"/>
        <v>0</v>
      </c>
      <c r="V100" s="327">
        <f t="shared" si="100"/>
        <v>0</v>
      </c>
      <c r="W100" s="327">
        <f t="shared" si="100"/>
        <v>0</v>
      </c>
      <c r="X100" s="327">
        <f t="shared" si="101"/>
        <v>0</v>
      </c>
      <c r="Y100" s="327">
        <f t="shared" si="101"/>
        <v>0</v>
      </c>
      <c r="Z100" s="327">
        <f t="shared" si="101"/>
        <v>0</v>
      </c>
      <c r="AA100" s="327">
        <f t="shared" si="101"/>
        <v>0</v>
      </c>
      <c r="AB100" s="327">
        <f t="shared" si="101"/>
        <v>0</v>
      </c>
      <c r="AC100" s="327">
        <f t="shared" si="101"/>
        <v>0</v>
      </c>
      <c r="AD100" s="327">
        <f t="shared" si="101"/>
        <v>0</v>
      </c>
      <c r="AE100" s="327">
        <f t="shared" si="101"/>
        <v>0</v>
      </c>
      <c r="AF100" s="327">
        <f t="shared" si="101"/>
        <v>0</v>
      </c>
      <c r="AG100" s="327">
        <f t="shared" si="101"/>
        <v>0</v>
      </c>
      <c r="AH100" s="327">
        <f t="shared" si="101"/>
        <v>0</v>
      </c>
      <c r="AI100" s="327">
        <f t="shared" si="101"/>
        <v>0</v>
      </c>
      <c r="AJ100" s="327">
        <f t="shared" si="101"/>
        <v>0</v>
      </c>
      <c r="AK100" s="327">
        <f t="shared" si="101"/>
        <v>0</v>
      </c>
      <c r="AL100" s="327">
        <f t="shared" si="101"/>
        <v>0</v>
      </c>
      <c r="AM100" s="327">
        <f t="shared" si="101"/>
        <v>0</v>
      </c>
      <c r="AN100" s="327">
        <f t="shared" si="102"/>
        <v>0</v>
      </c>
      <c r="AO100" s="327">
        <f t="shared" si="102"/>
        <v>0</v>
      </c>
      <c r="AP100" s="327">
        <f t="shared" si="102"/>
        <v>0</v>
      </c>
      <c r="AQ100" s="327">
        <f t="shared" si="102"/>
        <v>0</v>
      </c>
      <c r="AS100" s="327">
        <f t="shared" si="103"/>
        <v>0</v>
      </c>
      <c r="AT100" s="327">
        <f t="shared" si="104"/>
        <v>0</v>
      </c>
      <c r="AU100" s="327">
        <f t="shared" si="105"/>
        <v>0</v>
      </c>
      <c r="AV100" s="327">
        <f t="shared" si="106"/>
        <v>0</v>
      </c>
      <c r="AW100" s="327">
        <f t="shared" si="107"/>
        <v>0</v>
      </c>
      <c r="AX100" s="327">
        <f t="shared" si="108"/>
        <v>0</v>
      </c>
      <c r="AY100" s="327">
        <f t="shared" si="109"/>
        <v>0</v>
      </c>
      <c r="AZ100" s="327">
        <f t="shared" si="110"/>
        <v>0</v>
      </c>
      <c r="BA100" s="327">
        <f t="shared" si="83"/>
        <v>0</v>
      </c>
      <c r="BB100" s="327">
        <f t="shared" si="84"/>
        <v>0</v>
      </c>
      <c r="BC100" s="327">
        <f t="shared" si="85"/>
        <v>0</v>
      </c>
      <c r="BD100" s="327">
        <f t="shared" si="86"/>
        <v>0</v>
      </c>
      <c r="BF100" s="372">
        <f t="shared" si="112"/>
        <v>0</v>
      </c>
      <c r="BG100" s="372">
        <f t="shared" si="113"/>
        <v>0</v>
      </c>
      <c r="BH100" s="372">
        <f t="shared" si="111"/>
        <v>0</v>
      </c>
    </row>
    <row r="101" spans="1:60">
      <c r="C101" s="375"/>
      <c r="D101" s="376" t="s">
        <v>170</v>
      </c>
      <c r="E101" s="369"/>
      <c r="F101" s="370"/>
      <c r="G101" s="373"/>
      <c r="H101" s="327">
        <f t="shared" si="100"/>
        <v>0</v>
      </c>
      <c r="I101" s="327">
        <f t="shared" si="100"/>
        <v>0</v>
      </c>
      <c r="J101" s="327">
        <f t="shared" si="100"/>
        <v>0</v>
      </c>
      <c r="K101" s="327">
        <f t="shared" si="100"/>
        <v>0</v>
      </c>
      <c r="L101" s="327">
        <f t="shared" si="100"/>
        <v>0</v>
      </c>
      <c r="M101" s="327">
        <f t="shared" si="100"/>
        <v>0</v>
      </c>
      <c r="N101" s="327">
        <f t="shared" si="100"/>
        <v>0</v>
      </c>
      <c r="O101" s="327">
        <f t="shared" si="100"/>
        <v>0</v>
      </c>
      <c r="P101" s="327">
        <f t="shared" si="100"/>
        <v>0</v>
      </c>
      <c r="Q101" s="327">
        <f t="shared" si="100"/>
        <v>0</v>
      </c>
      <c r="R101" s="327">
        <f t="shared" si="100"/>
        <v>0</v>
      </c>
      <c r="S101" s="327">
        <f t="shared" si="100"/>
        <v>0</v>
      </c>
      <c r="T101" s="327">
        <f t="shared" si="100"/>
        <v>0</v>
      </c>
      <c r="U101" s="327">
        <f t="shared" si="100"/>
        <v>0</v>
      </c>
      <c r="V101" s="327">
        <f t="shared" si="100"/>
        <v>0</v>
      </c>
      <c r="W101" s="327">
        <f t="shared" si="100"/>
        <v>0</v>
      </c>
      <c r="X101" s="327">
        <f t="shared" si="101"/>
        <v>0</v>
      </c>
      <c r="Y101" s="327">
        <f t="shared" si="101"/>
        <v>0</v>
      </c>
      <c r="Z101" s="327">
        <f t="shared" si="101"/>
        <v>0</v>
      </c>
      <c r="AA101" s="327">
        <f t="shared" si="101"/>
        <v>0</v>
      </c>
      <c r="AB101" s="327">
        <f t="shared" si="101"/>
        <v>0</v>
      </c>
      <c r="AC101" s="327">
        <f t="shared" si="101"/>
        <v>0</v>
      </c>
      <c r="AD101" s="327">
        <f t="shared" si="101"/>
        <v>0</v>
      </c>
      <c r="AE101" s="327">
        <f t="shared" si="101"/>
        <v>0</v>
      </c>
      <c r="AF101" s="327">
        <f t="shared" si="101"/>
        <v>0</v>
      </c>
      <c r="AG101" s="327">
        <f t="shared" si="101"/>
        <v>0</v>
      </c>
      <c r="AH101" s="327">
        <f t="shared" si="101"/>
        <v>0</v>
      </c>
      <c r="AI101" s="327">
        <f t="shared" si="101"/>
        <v>0</v>
      </c>
      <c r="AJ101" s="327">
        <f t="shared" si="101"/>
        <v>0</v>
      </c>
      <c r="AK101" s="327">
        <f t="shared" si="101"/>
        <v>0</v>
      </c>
      <c r="AL101" s="327">
        <f t="shared" si="101"/>
        <v>0</v>
      </c>
      <c r="AM101" s="327">
        <f t="shared" si="101"/>
        <v>0</v>
      </c>
      <c r="AN101" s="327">
        <f t="shared" si="102"/>
        <v>0</v>
      </c>
      <c r="AO101" s="327">
        <f t="shared" si="102"/>
        <v>0</v>
      </c>
      <c r="AP101" s="327">
        <f t="shared" si="102"/>
        <v>0</v>
      </c>
      <c r="AQ101" s="327">
        <f t="shared" si="102"/>
        <v>0</v>
      </c>
      <c r="AS101" s="327">
        <f t="shared" si="103"/>
        <v>0</v>
      </c>
      <c r="AT101" s="327">
        <f t="shared" si="104"/>
        <v>0</v>
      </c>
      <c r="AU101" s="327">
        <f t="shared" si="105"/>
        <v>0</v>
      </c>
      <c r="AV101" s="327">
        <f t="shared" si="106"/>
        <v>0</v>
      </c>
      <c r="AW101" s="327">
        <f t="shared" si="107"/>
        <v>0</v>
      </c>
      <c r="AX101" s="327">
        <f t="shared" si="108"/>
        <v>0</v>
      </c>
      <c r="AY101" s="327">
        <f t="shared" si="109"/>
        <v>0</v>
      </c>
      <c r="AZ101" s="327">
        <f t="shared" si="110"/>
        <v>0</v>
      </c>
      <c r="BA101" s="327">
        <f t="shared" si="83"/>
        <v>0</v>
      </c>
      <c r="BB101" s="327">
        <f t="shared" si="84"/>
        <v>0</v>
      </c>
      <c r="BC101" s="327">
        <f t="shared" si="85"/>
        <v>0</v>
      </c>
      <c r="BD101" s="327">
        <f t="shared" si="86"/>
        <v>0</v>
      </c>
      <c r="BF101" s="372">
        <f t="shared" si="112"/>
        <v>0</v>
      </c>
      <c r="BG101" s="372">
        <f t="shared" si="113"/>
        <v>0</v>
      </c>
      <c r="BH101" s="372">
        <f t="shared" si="111"/>
        <v>0</v>
      </c>
    </row>
    <row r="102" spans="1:60">
      <c r="C102" s="375"/>
      <c r="D102" s="376" t="s">
        <v>170</v>
      </c>
      <c r="E102" s="369"/>
      <c r="F102" s="370"/>
      <c r="G102" s="373"/>
      <c r="H102" s="327">
        <f t="shared" si="100"/>
        <v>0</v>
      </c>
      <c r="I102" s="327">
        <f t="shared" si="100"/>
        <v>0</v>
      </c>
      <c r="J102" s="327">
        <f t="shared" si="100"/>
        <v>0</v>
      </c>
      <c r="K102" s="327">
        <f t="shared" si="100"/>
        <v>0</v>
      </c>
      <c r="L102" s="327">
        <f t="shared" si="100"/>
        <v>0</v>
      </c>
      <c r="M102" s="327">
        <f t="shared" si="100"/>
        <v>0</v>
      </c>
      <c r="N102" s="327">
        <f t="shared" si="100"/>
        <v>0</v>
      </c>
      <c r="O102" s="327">
        <f t="shared" si="100"/>
        <v>0</v>
      </c>
      <c r="P102" s="327">
        <f t="shared" si="100"/>
        <v>0</v>
      </c>
      <c r="Q102" s="327">
        <f t="shared" si="100"/>
        <v>0</v>
      </c>
      <c r="R102" s="327">
        <f t="shared" si="100"/>
        <v>0</v>
      </c>
      <c r="S102" s="327">
        <f t="shared" si="100"/>
        <v>0</v>
      </c>
      <c r="T102" s="327">
        <f t="shared" si="100"/>
        <v>0</v>
      </c>
      <c r="U102" s="327">
        <f t="shared" si="100"/>
        <v>0</v>
      </c>
      <c r="V102" s="327">
        <f t="shared" si="100"/>
        <v>0</v>
      </c>
      <c r="W102" s="327">
        <f t="shared" si="100"/>
        <v>0</v>
      </c>
      <c r="X102" s="327">
        <f t="shared" si="101"/>
        <v>0</v>
      </c>
      <c r="Y102" s="327">
        <f t="shared" si="101"/>
        <v>0</v>
      </c>
      <c r="Z102" s="327">
        <f t="shared" si="101"/>
        <v>0</v>
      </c>
      <c r="AA102" s="327">
        <f t="shared" si="101"/>
        <v>0</v>
      </c>
      <c r="AB102" s="327">
        <f t="shared" si="101"/>
        <v>0</v>
      </c>
      <c r="AC102" s="327">
        <f t="shared" si="101"/>
        <v>0</v>
      </c>
      <c r="AD102" s="327">
        <f t="shared" si="101"/>
        <v>0</v>
      </c>
      <c r="AE102" s="327">
        <f t="shared" si="101"/>
        <v>0</v>
      </c>
      <c r="AF102" s="327">
        <f t="shared" si="101"/>
        <v>0</v>
      </c>
      <c r="AG102" s="327">
        <f t="shared" si="101"/>
        <v>0</v>
      </c>
      <c r="AH102" s="327">
        <f t="shared" si="101"/>
        <v>0</v>
      </c>
      <c r="AI102" s="327">
        <f t="shared" si="101"/>
        <v>0</v>
      </c>
      <c r="AJ102" s="327">
        <f t="shared" si="101"/>
        <v>0</v>
      </c>
      <c r="AK102" s="327">
        <f t="shared" si="101"/>
        <v>0</v>
      </c>
      <c r="AL102" s="327">
        <f t="shared" si="101"/>
        <v>0</v>
      </c>
      <c r="AM102" s="327">
        <f t="shared" si="101"/>
        <v>0</v>
      </c>
      <c r="AN102" s="327">
        <f t="shared" si="102"/>
        <v>0</v>
      </c>
      <c r="AO102" s="327">
        <f t="shared" si="102"/>
        <v>0</v>
      </c>
      <c r="AP102" s="327">
        <f t="shared" si="102"/>
        <v>0</v>
      </c>
      <c r="AQ102" s="327">
        <f t="shared" si="102"/>
        <v>0</v>
      </c>
      <c r="AS102" s="327">
        <f t="shared" si="103"/>
        <v>0</v>
      </c>
      <c r="AT102" s="327">
        <f t="shared" si="104"/>
        <v>0</v>
      </c>
      <c r="AU102" s="327">
        <f t="shared" si="105"/>
        <v>0</v>
      </c>
      <c r="AV102" s="327">
        <f t="shared" si="106"/>
        <v>0</v>
      </c>
      <c r="AW102" s="327">
        <f t="shared" si="107"/>
        <v>0</v>
      </c>
      <c r="AX102" s="327">
        <f t="shared" si="108"/>
        <v>0</v>
      </c>
      <c r="AY102" s="327">
        <f t="shared" si="109"/>
        <v>0</v>
      </c>
      <c r="AZ102" s="327">
        <f t="shared" si="110"/>
        <v>0</v>
      </c>
      <c r="BA102" s="327">
        <f t="shared" si="83"/>
        <v>0</v>
      </c>
      <c r="BB102" s="327">
        <f t="shared" si="84"/>
        <v>0</v>
      </c>
      <c r="BC102" s="327">
        <f t="shared" si="85"/>
        <v>0</v>
      </c>
      <c r="BD102" s="327">
        <f t="shared" si="86"/>
        <v>0</v>
      </c>
      <c r="BF102" s="372">
        <f t="shared" si="112"/>
        <v>0</v>
      </c>
      <c r="BG102" s="372">
        <f t="shared" si="113"/>
        <v>0</v>
      </c>
      <c r="BH102" s="372">
        <f t="shared" si="111"/>
        <v>0</v>
      </c>
    </row>
    <row r="103" spans="1:60">
      <c r="C103" s="375"/>
      <c r="E103" s="377"/>
      <c r="F103" s="378"/>
      <c r="G103" s="378"/>
      <c r="H103" s="379"/>
      <c r="I103" s="379"/>
      <c r="J103" s="379"/>
      <c r="K103" s="379"/>
      <c r="L103" s="379"/>
      <c r="M103" s="379"/>
      <c r="N103" s="379"/>
      <c r="O103" s="379"/>
      <c r="P103" s="379"/>
      <c r="Q103" s="379"/>
      <c r="R103" s="379"/>
      <c r="S103" s="379"/>
      <c r="T103" s="379"/>
      <c r="U103" s="379"/>
      <c r="V103" s="379"/>
      <c r="W103" s="379"/>
      <c r="X103" s="379"/>
      <c r="Y103" s="379"/>
      <c r="Z103" s="379"/>
      <c r="AA103" s="379"/>
      <c r="AB103" s="379"/>
      <c r="AC103" s="379"/>
      <c r="AD103" s="379"/>
      <c r="AE103" s="379"/>
      <c r="AF103" s="379"/>
      <c r="AG103" s="379"/>
      <c r="AH103" s="379"/>
      <c r="AI103" s="379"/>
      <c r="AJ103" s="379"/>
      <c r="AK103" s="379"/>
      <c r="AL103" s="379"/>
      <c r="AM103" s="379"/>
      <c r="AN103" s="379"/>
      <c r="AO103" s="379"/>
      <c r="AP103" s="379"/>
      <c r="AQ103" s="379"/>
      <c r="AS103" s="379"/>
      <c r="AT103" s="379"/>
      <c r="AU103" s="379"/>
      <c r="AV103" s="379"/>
      <c r="AW103" s="379"/>
      <c r="AX103" s="379"/>
      <c r="AY103" s="379"/>
      <c r="AZ103" s="379"/>
      <c r="BA103" s="327"/>
      <c r="BB103" s="327"/>
      <c r="BC103" s="327"/>
      <c r="BD103" s="327"/>
      <c r="BF103" s="134"/>
      <c r="BG103" s="134"/>
      <c r="BH103" s="134"/>
    </row>
    <row r="104" spans="1:60">
      <c r="B104" s="630" t="str">
        <f>"TOTAL "&amp;B87</f>
        <v>TOTAL G&amp;A</v>
      </c>
      <c r="C104" s="630"/>
      <c r="D104" s="205" t="s">
        <v>171</v>
      </c>
      <c r="E104" s="203"/>
      <c r="F104" s="205"/>
      <c r="G104" s="205"/>
      <c r="H104" s="380">
        <f t="shared" ref="H104:AQ104" si="114">COUNTIF(H89:H103,"&gt;0")</f>
        <v>3</v>
      </c>
      <c r="I104" s="380">
        <f t="shared" si="114"/>
        <v>3</v>
      </c>
      <c r="J104" s="380">
        <f t="shared" si="114"/>
        <v>3</v>
      </c>
      <c r="K104" s="380">
        <f t="shared" si="114"/>
        <v>3</v>
      </c>
      <c r="L104" s="380">
        <f t="shared" si="114"/>
        <v>4</v>
      </c>
      <c r="M104" s="380">
        <f t="shared" si="114"/>
        <v>4</v>
      </c>
      <c r="N104" s="380">
        <f t="shared" si="114"/>
        <v>4</v>
      </c>
      <c r="O104" s="380">
        <f t="shared" si="114"/>
        <v>4</v>
      </c>
      <c r="P104" s="380">
        <f t="shared" si="114"/>
        <v>4</v>
      </c>
      <c r="Q104" s="380">
        <f t="shared" si="114"/>
        <v>4</v>
      </c>
      <c r="R104" s="380">
        <f t="shared" si="114"/>
        <v>4</v>
      </c>
      <c r="S104" s="380">
        <f t="shared" si="114"/>
        <v>4</v>
      </c>
      <c r="T104" s="380">
        <f t="shared" si="114"/>
        <v>5</v>
      </c>
      <c r="U104" s="380">
        <f t="shared" si="114"/>
        <v>5</v>
      </c>
      <c r="V104" s="380">
        <f t="shared" si="114"/>
        <v>5</v>
      </c>
      <c r="W104" s="380">
        <f t="shared" si="114"/>
        <v>5</v>
      </c>
      <c r="X104" s="380">
        <f t="shared" si="114"/>
        <v>5</v>
      </c>
      <c r="Y104" s="380">
        <f t="shared" si="114"/>
        <v>5</v>
      </c>
      <c r="Z104" s="380">
        <f t="shared" si="114"/>
        <v>6</v>
      </c>
      <c r="AA104" s="380">
        <f t="shared" si="114"/>
        <v>6</v>
      </c>
      <c r="AB104" s="380">
        <f t="shared" si="114"/>
        <v>6</v>
      </c>
      <c r="AC104" s="380">
        <f t="shared" si="114"/>
        <v>6</v>
      </c>
      <c r="AD104" s="380">
        <f t="shared" si="114"/>
        <v>6</v>
      </c>
      <c r="AE104" s="380">
        <f t="shared" si="114"/>
        <v>6</v>
      </c>
      <c r="AF104" s="380">
        <f t="shared" si="114"/>
        <v>6</v>
      </c>
      <c r="AG104" s="380">
        <f t="shared" si="114"/>
        <v>6</v>
      </c>
      <c r="AH104" s="380">
        <f t="shared" si="114"/>
        <v>6</v>
      </c>
      <c r="AI104" s="380">
        <f t="shared" si="114"/>
        <v>7</v>
      </c>
      <c r="AJ104" s="380">
        <f t="shared" si="114"/>
        <v>7</v>
      </c>
      <c r="AK104" s="380">
        <f t="shared" si="114"/>
        <v>7</v>
      </c>
      <c r="AL104" s="380">
        <f t="shared" si="114"/>
        <v>7</v>
      </c>
      <c r="AM104" s="380">
        <f t="shared" si="114"/>
        <v>7</v>
      </c>
      <c r="AN104" s="380">
        <f t="shared" si="114"/>
        <v>7</v>
      </c>
      <c r="AO104" s="380">
        <f t="shared" si="114"/>
        <v>7</v>
      </c>
      <c r="AP104" s="380">
        <f t="shared" si="114"/>
        <v>7</v>
      </c>
      <c r="AQ104" s="380">
        <f t="shared" si="114"/>
        <v>7</v>
      </c>
      <c r="AS104" s="380">
        <f t="shared" ref="AS104:BC104" si="115">COUNTIF(AS89:AS103,"&gt;0")</f>
        <v>3</v>
      </c>
      <c r="AT104" s="380">
        <f t="shared" si="115"/>
        <v>4</v>
      </c>
      <c r="AU104" s="380">
        <f t="shared" si="115"/>
        <v>4</v>
      </c>
      <c r="AV104" s="380">
        <f t="shared" si="115"/>
        <v>4</v>
      </c>
      <c r="AW104" s="380">
        <f t="shared" si="115"/>
        <v>5</v>
      </c>
      <c r="AX104" s="380">
        <f t="shared" si="115"/>
        <v>5</v>
      </c>
      <c r="AY104" s="380">
        <f t="shared" si="115"/>
        <v>6</v>
      </c>
      <c r="AZ104" s="380">
        <f t="shared" si="115"/>
        <v>6</v>
      </c>
      <c r="BA104" s="380">
        <f t="shared" si="115"/>
        <v>6</v>
      </c>
      <c r="BB104" s="380">
        <f t="shared" si="115"/>
        <v>7</v>
      </c>
      <c r="BC104" s="380">
        <f t="shared" si="115"/>
        <v>7</v>
      </c>
      <c r="BD104" s="380">
        <f>COUNTIF(BD89:BD103,"&gt;0")</f>
        <v>7</v>
      </c>
      <c r="BF104" s="380">
        <f>AV104</f>
        <v>4</v>
      </c>
      <c r="BG104" s="380">
        <f>AZ104</f>
        <v>6</v>
      </c>
      <c r="BH104" s="380">
        <f>BD104</f>
        <v>7</v>
      </c>
    </row>
    <row r="105" spans="1:60">
      <c r="B105" s="631"/>
      <c r="C105" s="631"/>
      <c r="D105" s="21" t="s">
        <v>105</v>
      </c>
      <c r="E105" s="80"/>
      <c r="F105" s="21"/>
      <c r="G105" s="21"/>
      <c r="H105" s="381">
        <f t="shared" ref="H105:AE105" si="116">SUM(H89:H103)</f>
        <v>29166.666666666668</v>
      </c>
      <c r="I105" s="381">
        <f t="shared" si="116"/>
        <v>29166.666666666668</v>
      </c>
      <c r="J105" s="381">
        <f t="shared" si="116"/>
        <v>29166.666666666668</v>
      </c>
      <c r="K105" s="381">
        <f t="shared" si="116"/>
        <v>29166.666666666668</v>
      </c>
      <c r="L105" s="381">
        <f t="shared" si="116"/>
        <v>32500</v>
      </c>
      <c r="M105" s="381">
        <f t="shared" si="116"/>
        <v>32500</v>
      </c>
      <c r="N105" s="381">
        <f t="shared" si="116"/>
        <v>32500</v>
      </c>
      <c r="O105" s="381">
        <f t="shared" si="116"/>
        <v>32500</v>
      </c>
      <c r="P105" s="381">
        <f t="shared" si="116"/>
        <v>32500</v>
      </c>
      <c r="Q105" s="381">
        <f t="shared" si="116"/>
        <v>32500</v>
      </c>
      <c r="R105" s="381">
        <f t="shared" si="116"/>
        <v>32500</v>
      </c>
      <c r="S105" s="381">
        <f t="shared" si="116"/>
        <v>32500</v>
      </c>
      <c r="T105" s="381">
        <f t="shared" si="116"/>
        <v>43375.000000000007</v>
      </c>
      <c r="U105" s="381">
        <f t="shared" si="116"/>
        <v>43375.000000000007</v>
      </c>
      <c r="V105" s="381">
        <f t="shared" si="116"/>
        <v>43375.000000000007</v>
      </c>
      <c r="W105" s="381">
        <f t="shared" si="116"/>
        <v>43375.000000000007</v>
      </c>
      <c r="X105" s="381">
        <f t="shared" si="116"/>
        <v>43475.000000000007</v>
      </c>
      <c r="Y105" s="381">
        <f t="shared" si="116"/>
        <v>43475.000000000007</v>
      </c>
      <c r="Z105" s="381">
        <f t="shared" si="116"/>
        <v>47641.666666666672</v>
      </c>
      <c r="AA105" s="381">
        <f t="shared" si="116"/>
        <v>47641.666666666672</v>
      </c>
      <c r="AB105" s="381">
        <f t="shared" si="116"/>
        <v>47641.666666666672</v>
      </c>
      <c r="AC105" s="381">
        <f t="shared" si="116"/>
        <v>47641.666666666672</v>
      </c>
      <c r="AD105" s="381">
        <f t="shared" si="116"/>
        <v>47641.666666666672</v>
      </c>
      <c r="AE105" s="381">
        <f t="shared" si="116"/>
        <v>47641.666666666672</v>
      </c>
      <c r="AF105" s="381">
        <f t="shared" ref="AF105:AQ105" si="117">SUM(AF89:AF103)</f>
        <v>47941.666666666672</v>
      </c>
      <c r="AG105" s="381">
        <f t="shared" si="117"/>
        <v>47941.666666666672</v>
      </c>
      <c r="AH105" s="381">
        <f t="shared" si="117"/>
        <v>47941.666666666672</v>
      </c>
      <c r="AI105" s="381">
        <f t="shared" si="117"/>
        <v>53775.000000000007</v>
      </c>
      <c r="AJ105" s="381">
        <f t="shared" si="117"/>
        <v>53775.000000000007</v>
      </c>
      <c r="AK105" s="381">
        <f t="shared" si="117"/>
        <v>53775.000000000007</v>
      </c>
      <c r="AL105" s="381">
        <f t="shared" si="117"/>
        <v>53900.000000000007</v>
      </c>
      <c r="AM105" s="381">
        <f t="shared" si="117"/>
        <v>53900.000000000007</v>
      </c>
      <c r="AN105" s="381">
        <f t="shared" si="117"/>
        <v>53900.000000000007</v>
      </c>
      <c r="AO105" s="381">
        <f t="shared" si="117"/>
        <v>53900.000000000007</v>
      </c>
      <c r="AP105" s="381">
        <f t="shared" si="117"/>
        <v>53900.000000000007</v>
      </c>
      <c r="AQ105" s="381">
        <f t="shared" si="117"/>
        <v>53900.000000000007</v>
      </c>
      <c r="AS105" s="381">
        <f t="shared" ref="AS105:BD105" si="118">SUM(AS89:AS103)</f>
        <v>87500</v>
      </c>
      <c r="AT105" s="381">
        <f t="shared" si="118"/>
        <v>94166.666666666672</v>
      </c>
      <c r="AU105" s="381">
        <f t="shared" si="118"/>
        <v>97500</v>
      </c>
      <c r="AV105" s="381">
        <f t="shared" si="118"/>
        <v>97500</v>
      </c>
      <c r="AW105" s="381">
        <f t="shared" si="118"/>
        <v>130125</v>
      </c>
      <c r="AX105" s="381">
        <f t="shared" si="118"/>
        <v>130325</v>
      </c>
      <c r="AY105" s="381">
        <f t="shared" si="118"/>
        <v>142925</v>
      </c>
      <c r="AZ105" s="381">
        <f t="shared" si="118"/>
        <v>142925</v>
      </c>
      <c r="BA105" s="381">
        <f t="shared" si="118"/>
        <v>143825</v>
      </c>
      <c r="BB105" s="381">
        <f t="shared" si="118"/>
        <v>161325</v>
      </c>
      <c r="BC105" s="381">
        <f t="shared" si="118"/>
        <v>161700</v>
      </c>
      <c r="BD105" s="381">
        <f t="shared" si="118"/>
        <v>161700</v>
      </c>
      <c r="BF105" s="381">
        <f>SUM(BF87:BF103)</f>
        <v>376666.66666666669</v>
      </c>
      <c r="BG105" s="381">
        <f>SUM(BG87:BG103)</f>
        <v>546300</v>
      </c>
      <c r="BH105" s="381">
        <f>SUM(BH87:BH103)</f>
        <v>628550</v>
      </c>
    </row>
    <row r="106" spans="1:60">
      <c r="B106" s="631"/>
      <c r="C106" s="631"/>
      <c r="D106" s="21" t="s">
        <v>162</v>
      </c>
      <c r="E106" s="382"/>
      <c r="F106" s="21"/>
      <c r="G106" s="21"/>
      <c r="H106" s="381">
        <f t="shared" ref="H106:AQ106" si="119">H105*$C$6</f>
        <v>2916.666666666667</v>
      </c>
      <c r="I106" s="381">
        <f t="shared" si="119"/>
        <v>2916.666666666667</v>
      </c>
      <c r="J106" s="381">
        <f t="shared" si="119"/>
        <v>2916.666666666667</v>
      </c>
      <c r="K106" s="381">
        <f t="shared" si="119"/>
        <v>2916.666666666667</v>
      </c>
      <c r="L106" s="381">
        <f t="shared" si="119"/>
        <v>3250</v>
      </c>
      <c r="M106" s="381">
        <f t="shared" si="119"/>
        <v>3250</v>
      </c>
      <c r="N106" s="381">
        <f t="shared" si="119"/>
        <v>3250</v>
      </c>
      <c r="O106" s="381">
        <f t="shared" si="119"/>
        <v>3250</v>
      </c>
      <c r="P106" s="381">
        <f t="shared" si="119"/>
        <v>3250</v>
      </c>
      <c r="Q106" s="381">
        <f t="shared" si="119"/>
        <v>3250</v>
      </c>
      <c r="R106" s="381">
        <f t="shared" si="119"/>
        <v>3250</v>
      </c>
      <c r="S106" s="381">
        <f t="shared" si="119"/>
        <v>3250</v>
      </c>
      <c r="T106" s="381">
        <f t="shared" si="119"/>
        <v>4337.5000000000009</v>
      </c>
      <c r="U106" s="381">
        <f t="shared" si="119"/>
        <v>4337.5000000000009</v>
      </c>
      <c r="V106" s="381">
        <f t="shared" si="119"/>
        <v>4337.5000000000009</v>
      </c>
      <c r="W106" s="381">
        <f t="shared" si="119"/>
        <v>4337.5000000000009</v>
      </c>
      <c r="X106" s="381">
        <f t="shared" si="119"/>
        <v>4347.5000000000009</v>
      </c>
      <c r="Y106" s="381">
        <f t="shared" si="119"/>
        <v>4347.5000000000009</v>
      </c>
      <c r="Z106" s="381">
        <f t="shared" si="119"/>
        <v>4764.166666666667</v>
      </c>
      <c r="AA106" s="381">
        <f t="shared" si="119"/>
        <v>4764.166666666667</v>
      </c>
      <c r="AB106" s="381">
        <f t="shared" si="119"/>
        <v>4764.166666666667</v>
      </c>
      <c r="AC106" s="381">
        <f t="shared" si="119"/>
        <v>4764.166666666667</v>
      </c>
      <c r="AD106" s="381">
        <f t="shared" si="119"/>
        <v>4764.166666666667</v>
      </c>
      <c r="AE106" s="381">
        <f t="shared" si="119"/>
        <v>4764.166666666667</v>
      </c>
      <c r="AF106" s="381">
        <f t="shared" si="119"/>
        <v>4794.166666666667</v>
      </c>
      <c r="AG106" s="381">
        <f t="shared" si="119"/>
        <v>4794.166666666667</v>
      </c>
      <c r="AH106" s="381">
        <f t="shared" si="119"/>
        <v>4794.166666666667</v>
      </c>
      <c r="AI106" s="381">
        <f t="shared" si="119"/>
        <v>5377.5000000000009</v>
      </c>
      <c r="AJ106" s="381">
        <f t="shared" si="119"/>
        <v>5377.5000000000009</v>
      </c>
      <c r="AK106" s="381">
        <f t="shared" si="119"/>
        <v>5377.5000000000009</v>
      </c>
      <c r="AL106" s="381">
        <f t="shared" si="119"/>
        <v>5390.0000000000009</v>
      </c>
      <c r="AM106" s="381">
        <f t="shared" si="119"/>
        <v>5390.0000000000009</v>
      </c>
      <c r="AN106" s="381">
        <f t="shared" si="119"/>
        <v>5390.0000000000009</v>
      </c>
      <c r="AO106" s="381">
        <f t="shared" si="119"/>
        <v>5390.0000000000009</v>
      </c>
      <c r="AP106" s="381">
        <f t="shared" si="119"/>
        <v>5390.0000000000009</v>
      </c>
      <c r="AQ106" s="381">
        <f t="shared" si="119"/>
        <v>5390.0000000000009</v>
      </c>
      <c r="AS106" s="381">
        <f>AS105*$C$6</f>
        <v>8750</v>
      </c>
      <c r="AT106" s="381">
        <f t="shared" ref="AT106:AY106" si="120">AT105*$C$6</f>
        <v>9416.6666666666679</v>
      </c>
      <c r="AU106" s="381">
        <f t="shared" si="120"/>
        <v>9750</v>
      </c>
      <c r="AV106" s="381">
        <f t="shared" si="120"/>
        <v>9750</v>
      </c>
      <c r="AW106" s="381">
        <f t="shared" si="120"/>
        <v>13012.5</v>
      </c>
      <c r="AX106" s="381">
        <f t="shared" si="120"/>
        <v>13032.5</v>
      </c>
      <c r="AY106" s="381">
        <f t="shared" si="120"/>
        <v>14292.5</v>
      </c>
      <c r="AZ106" s="381">
        <f>AZ105*$C$6</f>
        <v>14292.5</v>
      </c>
      <c r="BA106" s="381">
        <f>BA105*$C$6</f>
        <v>14382.5</v>
      </c>
      <c r="BB106" s="381">
        <f>BB105*$C$6</f>
        <v>16132.5</v>
      </c>
      <c r="BC106" s="381">
        <f>BC105*$C$6</f>
        <v>16170</v>
      </c>
      <c r="BD106" s="381">
        <f>BD105*$C$6</f>
        <v>16170</v>
      </c>
      <c r="BF106" s="381">
        <f>BF105*$C$6</f>
        <v>37666.666666666672</v>
      </c>
      <c r="BG106" s="381">
        <f>BG105*$C$6</f>
        <v>54630</v>
      </c>
      <c r="BH106" s="381">
        <f>BH105*$C$6</f>
        <v>62855</v>
      </c>
    </row>
    <row r="107" spans="1:60">
      <c r="B107" s="631"/>
      <c r="C107" s="631"/>
      <c r="D107" s="21" t="s">
        <v>161</v>
      </c>
      <c r="E107" s="382"/>
      <c r="F107" s="21"/>
      <c r="G107" s="21"/>
      <c r="H107" s="381">
        <f>H105*$C$5</f>
        <v>2522.9166666666665</v>
      </c>
      <c r="I107" s="381">
        <f t="shared" ref="I107:AQ107" si="121">I105*$C$5</f>
        <v>2522.9166666666665</v>
      </c>
      <c r="J107" s="381">
        <f t="shared" si="121"/>
        <v>2522.9166666666665</v>
      </c>
      <c r="K107" s="381">
        <f t="shared" si="121"/>
        <v>2522.9166666666665</v>
      </c>
      <c r="L107" s="381">
        <f t="shared" si="121"/>
        <v>2811.25</v>
      </c>
      <c r="M107" s="381">
        <f t="shared" si="121"/>
        <v>2811.25</v>
      </c>
      <c r="N107" s="381">
        <f t="shared" si="121"/>
        <v>2811.25</v>
      </c>
      <c r="O107" s="381">
        <f t="shared" si="121"/>
        <v>2811.25</v>
      </c>
      <c r="P107" s="381">
        <f t="shared" si="121"/>
        <v>2811.25</v>
      </c>
      <c r="Q107" s="381">
        <f t="shared" si="121"/>
        <v>2811.25</v>
      </c>
      <c r="R107" s="381">
        <f t="shared" si="121"/>
        <v>2811.25</v>
      </c>
      <c r="S107" s="381">
        <f t="shared" si="121"/>
        <v>2811.25</v>
      </c>
      <c r="T107" s="381">
        <f t="shared" si="121"/>
        <v>3751.9375000000005</v>
      </c>
      <c r="U107" s="381">
        <f t="shared" si="121"/>
        <v>3751.9375000000005</v>
      </c>
      <c r="V107" s="381">
        <f t="shared" si="121"/>
        <v>3751.9375000000005</v>
      </c>
      <c r="W107" s="381">
        <f t="shared" si="121"/>
        <v>3751.9375000000005</v>
      </c>
      <c r="X107" s="381">
        <f t="shared" si="121"/>
        <v>3760.5875000000005</v>
      </c>
      <c r="Y107" s="381">
        <f t="shared" si="121"/>
        <v>3760.5875000000005</v>
      </c>
      <c r="Z107" s="381">
        <f t="shared" si="121"/>
        <v>4121.0041666666666</v>
      </c>
      <c r="AA107" s="381">
        <f t="shared" si="121"/>
        <v>4121.0041666666666</v>
      </c>
      <c r="AB107" s="381">
        <f t="shared" si="121"/>
        <v>4121.0041666666666</v>
      </c>
      <c r="AC107" s="381">
        <f t="shared" si="121"/>
        <v>4121.0041666666666</v>
      </c>
      <c r="AD107" s="381">
        <f t="shared" si="121"/>
        <v>4121.0041666666666</v>
      </c>
      <c r="AE107" s="381">
        <f t="shared" si="121"/>
        <v>4121.0041666666666</v>
      </c>
      <c r="AF107" s="381">
        <f t="shared" si="121"/>
        <v>4146.9541666666664</v>
      </c>
      <c r="AG107" s="381">
        <f t="shared" si="121"/>
        <v>4146.9541666666664</v>
      </c>
      <c r="AH107" s="381">
        <f t="shared" si="121"/>
        <v>4146.9541666666664</v>
      </c>
      <c r="AI107" s="381">
        <f t="shared" si="121"/>
        <v>4651.5375000000004</v>
      </c>
      <c r="AJ107" s="381">
        <f t="shared" si="121"/>
        <v>4651.5375000000004</v>
      </c>
      <c r="AK107" s="381">
        <f t="shared" si="121"/>
        <v>4651.5375000000004</v>
      </c>
      <c r="AL107" s="381">
        <f t="shared" si="121"/>
        <v>4662.3500000000004</v>
      </c>
      <c r="AM107" s="381">
        <f t="shared" si="121"/>
        <v>4662.3500000000004</v>
      </c>
      <c r="AN107" s="381">
        <f t="shared" si="121"/>
        <v>4662.3500000000004</v>
      </c>
      <c r="AO107" s="381">
        <f t="shared" si="121"/>
        <v>4662.3500000000004</v>
      </c>
      <c r="AP107" s="381">
        <f t="shared" si="121"/>
        <v>4662.3500000000004</v>
      </c>
      <c r="AQ107" s="381">
        <f t="shared" si="121"/>
        <v>4662.3500000000004</v>
      </c>
      <c r="AS107" s="381">
        <f t="shared" ref="AS107:AY107" si="122">AS105*$C$5</f>
        <v>7568.7499999999991</v>
      </c>
      <c r="AT107" s="381">
        <f t="shared" si="122"/>
        <v>8145.4166666666661</v>
      </c>
      <c r="AU107" s="381">
        <f t="shared" si="122"/>
        <v>8433.75</v>
      </c>
      <c r="AV107" s="381">
        <f t="shared" si="122"/>
        <v>8433.75</v>
      </c>
      <c r="AW107" s="381">
        <f t="shared" si="122"/>
        <v>11255.8125</v>
      </c>
      <c r="AX107" s="381">
        <f t="shared" si="122"/>
        <v>11273.112499999999</v>
      </c>
      <c r="AY107" s="381">
        <f t="shared" si="122"/>
        <v>12363.012499999999</v>
      </c>
      <c r="AZ107" s="381">
        <f>AZ105*$C$5</f>
        <v>12363.012499999999</v>
      </c>
      <c r="BA107" s="381">
        <f t="shared" ref="BA107:BC107" si="123">BA105*$C$5</f>
        <v>12440.862499999999</v>
      </c>
      <c r="BB107" s="381">
        <f t="shared" si="123"/>
        <v>13954.612499999999</v>
      </c>
      <c r="BC107" s="381">
        <f t="shared" si="123"/>
        <v>13987.05</v>
      </c>
      <c r="BD107" s="381">
        <f>BD105*$C$5</f>
        <v>13987.05</v>
      </c>
      <c r="BF107" s="381">
        <f>BF105*$C$5</f>
        <v>32581.666666666664</v>
      </c>
      <c r="BG107" s="381">
        <f>BG105*$C$5</f>
        <v>47254.95</v>
      </c>
      <c r="BH107" s="381">
        <f>BH105*$C$5</f>
        <v>54369.574999999997</v>
      </c>
    </row>
    <row r="108" spans="1:60">
      <c r="B108" s="631"/>
      <c r="C108" s="631"/>
      <c r="D108" s="383" t="s">
        <v>172</v>
      </c>
      <c r="E108" s="384"/>
      <c r="F108" s="383"/>
      <c r="G108" s="383"/>
      <c r="H108" s="385">
        <f t="shared" ref="H108:AQ108" si="124">SUM(H105:H107)</f>
        <v>34606.25</v>
      </c>
      <c r="I108" s="385">
        <f t="shared" si="124"/>
        <v>34606.25</v>
      </c>
      <c r="J108" s="385">
        <f t="shared" si="124"/>
        <v>34606.25</v>
      </c>
      <c r="K108" s="385">
        <f t="shared" si="124"/>
        <v>34606.25</v>
      </c>
      <c r="L108" s="385">
        <f t="shared" si="124"/>
        <v>38561.25</v>
      </c>
      <c r="M108" s="385">
        <f t="shared" si="124"/>
        <v>38561.25</v>
      </c>
      <c r="N108" s="385">
        <f t="shared" si="124"/>
        <v>38561.25</v>
      </c>
      <c r="O108" s="385">
        <f t="shared" si="124"/>
        <v>38561.25</v>
      </c>
      <c r="P108" s="385">
        <f t="shared" si="124"/>
        <v>38561.25</v>
      </c>
      <c r="Q108" s="385">
        <f t="shared" si="124"/>
        <v>38561.25</v>
      </c>
      <c r="R108" s="385">
        <f t="shared" si="124"/>
        <v>38561.25</v>
      </c>
      <c r="S108" s="385">
        <f t="shared" si="124"/>
        <v>38561.25</v>
      </c>
      <c r="T108" s="385">
        <f t="shared" si="124"/>
        <v>51464.437500000007</v>
      </c>
      <c r="U108" s="385">
        <f t="shared" si="124"/>
        <v>51464.437500000007</v>
      </c>
      <c r="V108" s="385">
        <f t="shared" si="124"/>
        <v>51464.437500000007</v>
      </c>
      <c r="W108" s="385">
        <f t="shared" si="124"/>
        <v>51464.437500000007</v>
      </c>
      <c r="X108" s="385">
        <f t="shared" si="124"/>
        <v>51583.087500000009</v>
      </c>
      <c r="Y108" s="385">
        <f t="shared" si="124"/>
        <v>51583.087500000009</v>
      </c>
      <c r="Z108" s="385">
        <f t="shared" si="124"/>
        <v>56526.837500000001</v>
      </c>
      <c r="AA108" s="385">
        <f t="shared" si="124"/>
        <v>56526.837500000001</v>
      </c>
      <c r="AB108" s="385">
        <f t="shared" si="124"/>
        <v>56526.837500000001</v>
      </c>
      <c r="AC108" s="385">
        <f t="shared" si="124"/>
        <v>56526.837500000001</v>
      </c>
      <c r="AD108" s="385">
        <f t="shared" si="124"/>
        <v>56526.837500000001</v>
      </c>
      <c r="AE108" s="385">
        <f t="shared" si="124"/>
        <v>56526.837500000001</v>
      </c>
      <c r="AF108" s="385">
        <f t="shared" si="124"/>
        <v>56882.787500000006</v>
      </c>
      <c r="AG108" s="385">
        <f t="shared" si="124"/>
        <v>56882.787500000006</v>
      </c>
      <c r="AH108" s="385">
        <f t="shared" si="124"/>
        <v>56882.787500000006</v>
      </c>
      <c r="AI108" s="385">
        <f t="shared" si="124"/>
        <v>63804.037500000006</v>
      </c>
      <c r="AJ108" s="385">
        <f t="shared" si="124"/>
        <v>63804.037500000006</v>
      </c>
      <c r="AK108" s="385">
        <f t="shared" si="124"/>
        <v>63804.037500000006</v>
      </c>
      <c r="AL108" s="385">
        <f t="shared" si="124"/>
        <v>63952.350000000006</v>
      </c>
      <c r="AM108" s="385">
        <f t="shared" si="124"/>
        <v>63952.350000000006</v>
      </c>
      <c r="AN108" s="385">
        <f t="shared" si="124"/>
        <v>63952.350000000006</v>
      </c>
      <c r="AO108" s="385">
        <f t="shared" si="124"/>
        <v>63952.350000000006</v>
      </c>
      <c r="AP108" s="385">
        <f t="shared" si="124"/>
        <v>63952.350000000006</v>
      </c>
      <c r="AQ108" s="385">
        <f t="shared" si="124"/>
        <v>63952.350000000006</v>
      </c>
      <c r="AR108" s="386"/>
      <c r="AS108" s="385">
        <f t="shared" ref="AS108:BD108" si="125">SUM(AS105:AS107)</f>
        <v>103818.75</v>
      </c>
      <c r="AT108" s="385">
        <f t="shared" si="125"/>
        <v>111728.75000000001</v>
      </c>
      <c r="AU108" s="385">
        <f t="shared" si="125"/>
        <v>115683.75</v>
      </c>
      <c r="AV108" s="385">
        <f t="shared" si="125"/>
        <v>115683.75</v>
      </c>
      <c r="AW108" s="385">
        <f t="shared" si="125"/>
        <v>154393.3125</v>
      </c>
      <c r="AX108" s="385">
        <f t="shared" si="125"/>
        <v>154630.61249999999</v>
      </c>
      <c r="AY108" s="385">
        <f t="shared" si="125"/>
        <v>169580.51250000001</v>
      </c>
      <c r="AZ108" s="385">
        <f t="shared" si="125"/>
        <v>169580.51250000001</v>
      </c>
      <c r="BA108" s="385">
        <f t="shared" si="125"/>
        <v>170648.36249999999</v>
      </c>
      <c r="BB108" s="385">
        <f t="shared" si="125"/>
        <v>191412.11249999999</v>
      </c>
      <c r="BC108" s="385">
        <f t="shared" si="125"/>
        <v>191857.05</v>
      </c>
      <c r="BD108" s="385">
        <f t="shared" si="125"/>
        <v>191857.05</v>
      </c>
      <c r="BE108" s="386"/>
      <c r="BF108" s="385">
        <f>SUM(BF105:BF107)</f>
        <v>446915.00000000006</v>
      </c>
      <c r="BG108" s="385">
        <f>SUM(BG105:BG107)</f>
        <v>648184.94999999995</v>
      </c>
      <c r="BH108" s="385">
        <f>SUM(BH105:BH107)</f>
        <v>745774.57499999995</v>
      </c>
    </row>
    <row r="109" spans="1:60">
      <c r="B109" s="632"/>
      <c r="C109" s="632"/>
      <c r="D109" s="383" t="s">
        <v>173</v>
      </c>
      <c r="E109" s="384"/>
      <c r="F109" s="383"/>
      <c r="G109" s="383"/>
      <c r="H109" s="385">
        <f t="shared" ref="H109:AQ109" si="126">H108/H104</f>
        <v>11535.416666666666</v>
      </c>
      <c r="I109" s="385">
        <f t="shared" si="126"/>
        <v>11535.416666666666</v>
      </c>
      <c r="J109" s="385">
        <f t="shared" si="126"/>
        <v>11535.416666666666</v>
      </c>
      <c r="K109" s="385">
        <f t="shared" si="126"/>
        <v>11535.416666666666</v>
      </c>
      <c r="L109" s="385">
        <f t="shared" si="126"/>
        <v>9640.3125</v>
      </c>
      <c r="M109" s="385">
        <f t="shared" si="126"/>
        <v>9640.3125</v>
      </c>
      <c r="N109" s="385">
        <f t="shared" si="126"/>
        <v>9640.3125</v>
      </c>
      <c r="O109" s="385">
        <f t="shared" si="126"/>
        <v>9640.3125</v>
      </c>
      <c r="P109" s="385">
        <f t="shared" si="126"/>
        <v>9640.3125</v>
      </c>
      <c r="Q109" s="385">
        <f t="shared" si="126"/>
        <v>9640.3125</v>
      </c>
      <c r="R109" s="385">
        <f t="shared" si="126"/>
        <v>9640.3125</v>
      </c>
      <c r="S109" s="385">
        <f t="shared" si="126"/>
        <v>9640.3125</v>
      </c>
      <c r="T109" s="385">
        <f t="shared" si="126"/>
        <v>10292.887500000001</v>
      </c>
      <c r="U109" s="385">
        <f t="shared" si="126"/>
        <v>10292.887500000001</v>
      </c>
      <c r="V109" s="385">
        <f t="shared" si="126"/>
        <v>10292.887500000001</v>
      </c>
      <c r="W109" s="385">
        <f t="shared" si="126"/>
        <v>10292.887500000001</v>
      </c>
      <c r="X109" s="385">
        <f t="shared" si="126"/>
        <v>10316.617500000002</v>
      </c>
      <c r="Y109" s="385">
        <f t="shared" si="126"/>
        <v>10316.617500000002</v>
      </c>
      <c r="Z109" s="385">
        <f t="shared" si="126"/>
        <v>9421.1395833333336</v>
      </c>
      <c r="AA109" s="385">
        <f t="shared" si="126"/>
        <v>9421.1395833333336</v>
      </c>
      <c r="AB109" s="385">
        <f t="shared" si="126"/>
        <v>9421.1395833333336</v>
      </c>
      <c r="AC109" s="385">
        <f t="shared" si="126"/>
        <v>9421.1395833333336</v>
      </c>
      <c r="AD109" s="385">
        <f t="shared" si="126"/>
        <v>9421.1395833333336</v>
      </c>
      <c r="AE109" s="385">
        <f t="shared" si="126"/>
        <v>9421.1395833333336</v>
      </c>
      <c r="AF109" s="385">
        <f t="shared" si="126"/>
        <v>9480.4645833333343</v>
      </c>
      <c r="AG109" s="385">
        <f t="shared" si="126"/>
        <v>9480.4645833333343</v>
      </c>
      <c r="AH109" s="385">
        <f t="shared" si="126"/>
        <v>9480.4645833333343</v>
      </c>
      <c r="AI109" s="385">
        <f t="shared" si="126"/>
        <v>9114.8625000000011</v>
      </c>
      <c r="AJ109" s="385">
        <f t="shared" si="126"/>
        <v>9114.8625000000011</v>
      </c>
      <c r="AK109" s="385">
        <f t="shared" si="126"/>
        <v>9114.8625000000011</v>
      </c>
      <c r="AL109" s="385">
        <f t="shared" si="126"/>
        <v>9136.0500000000011</v>
      </c>
      <c r="AM109" s="385">
        <f t="shared" si="126"/>
        <v>9136.0500000000011</v>
      </c>
      <c r="AN109" s="385">
        <f t="shared" si="126"/>
        <v>9136.0500000000011</v>
      </c>
      <c r="AO109" s="385">
        <f t="shared" si="126"/>
        <v>9136.0500000000011</v>
      </c>
      <c r="AP109" s="385">
        <f t="shared" si="126"/>
        <v>9136.0500000000011</v>
      </c>
      <c r="AQ109" s="385">
        <f t="shared" si="126"/>
        <v>9136.0500000000011</v>
      </c>
      <c r="AR109" s="17"/>
      <c r="AS109" s="385">
        <f>AS108/AS104</f>
        <v>34606.25</v>
      </c>
      <c r="AT109" s="385">
        <f t="shared" ref="AT109:BD109" si="127">AT108/AT104</f>
        <v>27932.187500000004</v>
      </c>
      <c r="AU109" s="385">
        <f t="shared" si="127"/>
        <v>28920.9375</v>
      </c>
      <c r="AV109" s="385">
        <f t="shared" si="127"/>
        <v>28920.9375</v>
      </c>
      <c r="AW109" s="385">
        <f t="shared" si="127"/>
        <v>30878.662499999999</v>
      </c>
      <c r="AX109" s="385">
        <f t="shared" si="127"/>
        <v>30926.122499999998</v>
      </c>
      <c r="AY109" s="385">
        <f t="shared" si="127"/>
        <v>28263.418750000001</v>
      </c>
      <c r="AZ109" s="385">
        <f t="shared" si="127"/>
        <v>28263.418750000001</v>
      </c>
      <c r="BA109" s="385">
        <f t="shared" si="127"/>
        <v>28441.393749999999</v>
      </c>
      <c r="BB109" s="385">
        <f t="shared" si="127"/>
        <v>27344.587499999998</v>
      </c>
      <c r="BC109" s="385">
        <f t="shared" si="127"/>
        <v>27408.149999999998</v>
      </c>
      <c r="BD109" s="385">
        <f t="shared" si="127"/>
        <v>27408.149999999998</v>
      </c>
      <c r="BE109" s="17"/>
      <c r="BF109" s="385">
        <f>BF108/BF104</f>
        <v>111728.75000000001</v>
      </c>
      <c r="BG109" s="385">
        <f>BG108/BG104</f>
        <v>108030.825</v>
      </c>
      <c r="BH109" s="385">
        <f>BH108/BH104</f>
        <v>106539.22499999999</v>
      </c>
    </row>
    <row r="110" spans="1:60">
      <c r="A110" s="1" t="s">
        <v>0</v>
      </c>
      <c r="BA110" s="327"/>
      <c r="BB110" s="327"/>
      <c r="BC110" s="327"/>
      <c r="BD110" s="327"/>
      <c r="BF110" s="134"/>
      <c r="BG110" s="134"/>
      <c r="BH110" s="134"/>
    </row>
    <row r="111" spans="1:60">
      <c r="BA111" s="327"/>
      <c r="BB111" s="327"/>
      <c r="BC111" s="327"/>
      <c r="BD111" s="327"/>
      <c r="BF111" s="134"/>
      <c r="BG111" s="134"/>
      <c r="BH111" s="134"/>
    </row>
    <row r="112" spans="1:60">
      <c r="BA112" s="327"/>
      <c r="BB112" s="327"/>
      <c r="BC112" s="327"/>
      <c r="BD112" s="327"/>
      <c r="BF112" s="134"/>
      <c r="BG112" s="134"/>
      <c r="BH112" s="134"/>
    </row>
    <row r="113" spans="2:60">
      <c r="B113" s="630" t="s">
        <v>190</v>
      </c>
      <c r="C113" s="630"/>
      <c r="D113" s="205" t="s">
        <v>171</v>
      </c>
      <c r="E113" s="203"/>
      <c r="F113" s="205"/>
      <c r="G113" s="205"/>
      <c r="H113" s="380">
        <f>H127</f>
        <v>6</v>
      </c>
      <c r="I113" s="380">
        <f t="shared" ref="I113:AQ113" si="128">I127</f>
        <v>6</v>
      </c>
      <c r="J113" s="380">
        <f t="shared" si="128"/>
        <v>8</v>
      </c>
      <c r="K113" s="380">
        <f t="shared" si="128"/>
        <v>8</v>
      </c>
      <c r="L113" s="380">
        <f t="shared" si="128"/>
        <v>9</v>
      </c>
      <c r="M113" s="380">
        <f t="shared" si="128"/>
        <v>9</v>
      </c>
      <c r="N113" s="380">
        <f t="shared" si="128"/>
        <v>10</v>
      </c>
      <c r="O113" s="380">
        <f t="shared" si="128"/>
        <v>11</v>
      </c>
      <c r="P113" s="380">
        <f t="shared" si="128"/>
        <v>11</v>
      </c>
      <c r="Q113" s="380">
        <f t="shared" si="128"/>
        <v>13</v>
      </c>
      <c r="R113" s="380">
        <f t="shared" si="128"/>
        <v>13</v>
      </c>
      <c r="S113" s="380">
        <f t="shared" si="128"/>
        <v>13</v>
      </c>
      <c r="T113" s="380">
        <f t="shared" si="128"/>
        <v>16</v>
      </c>
      <c r="U113" s="380">
        <f t="shared" si="128"/>
        <v>17</v>
      </c>
      <c r="V113" s="380">
        <f t="shared" si="128"/>
        <v>17</v>
      </c>
      <c r="W113" s="380">
        <f t="shared" si="128"/>
        <v>17</v>
      </c>
      <c r="X113" s="380">
        <f t="shared" si="128"/>
        <v>17</v>
      </c>
      <c r="Y113" s="380">
        <f t="shared" si="128"/>
        <v>19</v>
      </c>
      <c r="Z113" s="380">
        <f t="shared" si="128"/>
        <v>20</v>
      </c>
      <c r="AA113" s="380">
        <f t="shared" si="128"/>
        <v>21</v>
      </c>
      <c r="AB113" s="380">
        <f t="shared" si="128"/>
        <v>22</v>
      </c>
      <c r="AC113" s="380">
        <f t="shared" si="128"/>
        <v>22</v>
      </c>
      <c r="AD113" s="380">
        <f t="shared" si="128"/>
        <v>23</v>
      </c>
      <c r="AE113" s="380">
        <f t="shared" si="128"/>
        <v>23</v>
      </c>
      <c r="AF113" s="380">
        <f t="shared" si="128"/>
        <v>24</v>
      </c>
      <c r="AG113" s="380">
        <f t="shared" si="128"/>
        <v>24</v>
      </c>
      <c r="AH113" s="380">
        <f t="shared" si="128"/>
        <v>26</v>
      </c>
      <c r="AI113" s="380">
        <f t="shared" si="128"/>
        <v>28</v>
      </c>
      <c r="AJ113" s="380">
        <f t="shared" si="128"/>
        <v>29</v>
      </c>
      <c r="AK113" s="380">
        <f t="shared" si="128"/>
        <v>29</v>
      </c>
      <c r="AL113" s="380">
        <f t="shared" si="128"/>
        <v>29</v>
      </c>
      <c r="AM113" s="380">
        <f t="shared" si="128"/>
        <v>29</v>
      </c>
      <c r="AN113" s="380">
        <f t="shared" si="128"/>
        <v>30</v>
      </c>
      <c r="AO113" s="380">
        <f t="shared" si="128"/>
        <v>31</v>
      </c>
      <c r="AP113" s="380">
        <f t="shared" si="128"/>
        <v>31</v>
      </c>
      <c r="AQ113" s="380">
        <f t="shared" si="128"/>
        <v>31</v>
      </c>
      <c r="AS113" s="380">
        <f t="shared" ref="AS113:AY113" si="129">AS127</f>
        <v>8</v>
      </c>
      <c r="AT113" s="380">
        <f t="shared" si="129"/>
        <v>9</v>
      </c>
      <c r="AU113" s="380">
        <f t="shared" si="129"/>
        <v>11</v>
      </c>
      <c r="AV113" s="380">
        <f t="shared" si="129"/>
        <v>13</v>
      </c>
      <c r="AW113" s="380">
        <f t="shared" si="129"/>
        <v>17</v>
      </c>
      <c r="AX113" s="380">
        <f t="shared" si="129"/>
        <v>19</v>
      </c>
      <c r="AY113" s="380">
        <f t="shared" si="129"/>
        <v>22</v>
      </c>
      <c r="AZ113" s="380">
        <f>AZ127</f>
        <v>23</v>
      </c>
      <c r="BA113" s="380">
        <f>BA127</f>
        <v>26</v>
      </c>
      <c r="BB113" s="380">
        <f t="shared" ref="BB113" si="130">BB127</f>
        <v>29</v>
      </c>
      <c r="BC113" s="380">
        <f>BC127</f>
        <v>30</v>
      </c>
      <c r="BD113" s="380">
        <f>BD127</f>
        <v>31</v>
      </c>
      <c r="BF113" s="380">
        <f>BF127</f>
        <v>13</v>
      </c>
      <c r="BG113" s="380">
        <f>BG127</f>
        <v>23</v>
      </c>
      <c r="BH113" s="380">
        <f>BH127</f>
        <v>31</v>
      </c>
    </row>
    <row r="114" spans="2:60">
      <c r="B114" s="631"/>
      <c r="C114" s="631"/>
      <c r="D114" s="21" t="s">
        <v>105</v>
      </c>
      <c r="E114" s="80"/>
      <c r="F114" s="21"/>
      <c r="G114" s="21"/>
      <c r="H114" s="381">
        <f t="shared" ref="H114:AQ114" si="131">H28+H53+H80+H105</f>
        <v>55000</v>
      </c>
      <c r="I114" s="381">
        <f t="shared" si="131"/>
        <v>55000</v>
      </c>
      <c r="J114" s="381">
        <f t="shared" si="131"/>
        <v>70416.666666666672</v>
      </c>
      <c r="K114" s="381">
        <f t="shared" si="131"/>
        <v>70416.666666666672</v>
      </c>
      <c r="L114" s="381">
        <f t="shared" si="131"/>
        <v>73750</v>
      </c>
      <c r="M114" s="381">
        <f t="shared" si="131"/>
        <v>73750</v>
      </c>
      <c r="N114" s="381">
        <f t="shared" si="131"/>
        <v>83750</v>
      </c>
      <c r="O114" s="381">
        <f t="shared" si="131"/>
        <v>90833.333333333343</v>
      </c>
      <c r="P114" s="381">
        <f t="shared" si="131"/>
        <v>90833.333333333343</v>
      </c>
      <c r="Q114" s="381">
        <f t="shared" si="131"/>
        <v>104583.33333333334</v>
      </c>
      <c r="R114" s="381">
        <f t="shared" si="131"/>
        <v>104583.33333333334</v>
      </c>
      <c r="S114" s="381">
        <f t="shared" si="131"/>
        <v>104583.33333333334</v>
      </c>
      <c r="T114" s="381">
        <f t="shared" si="131"/>
        <v>134566.66666666669</v>
      </c>
      <c r="U114" s="381">
        <f t="shared" si="131"/>
        <v>140816.66666666669</v>
      </c>
      <c r="V114" s="381">
        <f t="shared" si="131"/>
        <v>141279.16666666669</v>
      </c>
      <c r="W114" s="381">
        <f t="shared" si="131"/>
        <v>141279.16666666669</v>
      </c>
      <c r="X114" s="381">
        <f t="shared" si="131"/>
        <v>141379.16666666669</v>
      </c>
      <c r="Y114" s="381">
        <f t="shared" si="131"/>
        <v>154295.83333333334</v>
      </c>
      <c r="Z114" s="381">
        <f t="shared" si="131"/>
        <v>158762.5</v>
      </c>
      <c r="AA114" s="381">
        <f t="shared" si="131"/>
        <v>163141.66666666669</v>
      </c>
      <c r="AB114" s="381">
        <f t="shared" si="131"/>
        <v>169391.66666666669</v>
      </c>
      <c r="AC114" s="381">
        <f t="shared" si="131"/>
        <v>169804.16666666669</v>
      </c>
      <c r="AD114" s="381">
        <f t="shared" si="131"/>
        <v>177304.16666666669</v>
      </c>
      <c r="AE114" s="381">
        <f t="shared" si="131"/>
        <v>177304.16666666669</v>
      </c>
      <c r="AF114" s="381">
        <f t="shared" si="131"/>
        <v>183154.16666666669</v>
      </c>
      <c r="AG114" s="381">
        <f t="shared" si="131"/>
        <v>183341.66666666669</v>
      </c>
      <c r="AH114" s="381">
        <f t="shared" si="131"/>
        <v>195425</v>
      </c>
      <c r="AI114" s="381">
        <f t="shared" si="131"/>
        <v>209175</v>
      </c>
      <c r="AJ114" s="381">
        <f t="shared" si="131"/>
        <v>214591.66666666669</v>
      </c>
      <c r="AK114" s="381">
        <f t="shared" si="131"/>
        <v>214979.16666666669</v>
      </c>
      <c r="AL114" s="381">
        <f t="shared" si="131"/>
        <v>215104.16666666669</v>
      </c>
      <c r="AM114" s="381">
        <f t="shared" si="131"/>
        <v>215229.16666666669</v>
      </c>
      <c r="AN114" s="381">
        <f t="shared" si="131"/>
        <v>219583.33333333334</v>
      </c>
      <c r="AO114" s="381">
        <f t="shared" si="131"/>
        <v>226250</v>
      </c>
      <c r="AP114" s="381">
        <f t="shared" si="131"/>
        <v>226475</v>
      </c>
      <c r="AQ114" s="381">
        <f t="shared" si="131"/>
        <v>226475</v>
      </c>
      <c r="AS114" s="381">
        <f t="shared" ref="AS114:BD114" si="132">AS28+AS53+AS80+AS105</f>
        <v>180416.66666666669</v>
      </c>
      <c r="AT114" s="381">
        <f t="shared" si="132"/>
        <v>217916.66666666669</v>
      </c>
      <c r="AU114" s="381">
        <f t="shared" si="132"/>
        <v>265416.66666666669</v>
      </c>
      <c r="AV114" s="381">
        <f t="shared" si="132"/>
        <v>313750</v>
      </c>
      <c r="AW114" s="381">
        <f t="shared" si="132"/>
        <v>416662.5</v>
      </c>
      <c r="AX114" s="381">
        <f t="shared" si="132"/>
        <v>436954.16666666663</v>
      </c>
      <c r="AY114" s="381">
        <f t="shared" si="132"/>
        <v>491295.83333333331</v>
      </c>
      <c r="AZ114" s="381">
        <f t="shared" si="132"/>
        <v>524412.5</v>
      </c>
      <c r="BA114" s="381">
        <f t="shared" si="132"/>
        <v>561920.83333333337</v>
      </c>
      <c r="BB114" s="381">
        <f t="shared" si="132"/>
        <v>638745.83333333326</v>
      </c>
      <c r="BC114" s="381">
        <f t="shared" si="132"/>
        <v>649916.66666666663</v>
      </c>
      <c r="BD114" s="381">
        <f t="shared" si="132"/>
        <v>679200</v>
      </c>
      <c r="BF114" s="381">
        <f t="shared" ref="BF114:BH116" si="133">BF28+BF53+BF80+BF105</f>
        <v>977500</v>
      </c>
      <c r="BG114" s="381">
        <f t="shared" si="133"/>
        <v>1869325</v>
      </c>
      <c r="BH114" s="381">
        <f t="shared" si="133"/>
        <v>2529783.3333333335</v>
      </c>
    </row>
    <row r="115" spans="2:60">
      <c r="B115" s="631"/>
      <c r="C115" s="631"/>
      <c r="D115" s="21" t="s">
        <v>162</v>
      </c>
      <c r="E115" s="382"/>
      <c r="F115" s="21"/>
      <c r="G115" s="21"/>
      <c r="H115" s="381">
        <f t="shared" ref="H115:AQ115" si="134">H29+H54+H81+H106</f>
        <v>5500.0000000000009</v>
      </c>
      <c r="I115" s="381">
        <f t="shared" si="134"/>
        <v>5500.0000000000009</v>
      </c>
      <c r="J115" s="381">
        <f t="shared" si="134"/>
        <v>7041.666666666667</v>
      </c>
      <c r="K115" s="381">
        <f t="shared" si="134"/>
        <v>7041.666666666667</v>
      </c>
      <c r="L115" s="381">
        <f t="shared" si="134"/>
        <v>7375</v>
      </c>
      <c r="M115" s="381">
        <f t="shared" si="134"/>
        <v>7375</v>
      </c>
      <c r="N115" s="381">
        <f t="shared" si="134"/>
        <v>8375</v>
      </c>
      <c r="O115" s="381">
        <f t="shared" si="134"/>
        <v>9083.3333333333339</v>
      </c>
      <c r="P115" s="381">
        <f t="shared" si="134"/>
        <v>9083.3333333333339</v>
      </c>
      <c r="Q115" s="381">
        <f t="shared" si="134"/>
        <v>10458.333333333334</v>
      </c>
      <c r="R115" s="381">
        <f t="shared" si="134"/>
        <v>10458.333333333334</v>
      </c>
      <c r="S115" s="381">
        <f t="shared" si="134"/>
        <v>10458.333333333334</v>
      </c>
      <c r="T115" s="381">
        <f t="shared" si="134"/>
        <v>13456.666666666668</v>
      </c>
      <c r="U115" s="381">
        <f t="shared" si="134"/>
        <v>14081.666666666668</v>
      </c>
      <c r="V115" s="381">
        <f t="shared" si="134"/>
        <v>14127.916666666668</v>
      </c>
      <c r="W115" s="381">
        <f t="shared" si="134"/>
        <v>14127.916666666668</v>
      </c>
      <c r="X115" s="381">
        <f t="shared" si="134"/>
        <v>14137.916666666668</v>
      </c>
      <c r="Y115" s="381">
        <f t="shared" si="134"/>
        <v>15429.583333333336</v>
      </c>
      <c r="Z115" s="381">
        <f t="shared" si="134"/>
        <v>15876.250000000004</v>
      </c>
      <c r="AA115" s="381">
        <f t="shared" si="134"/>
        <v>16314.166666666668</v>
      </c>
      <c r="AB115" s="381">
        <f t="shared" si="134"/>
        <v>16939.166666666668</v>
      </c>
      <c r="AC115" s="381">
        <f t="shared" si="134"/>
        <v>16980.416666666668</v>
      </c>
      <c r="AD115" s="381">
        <f t="shared" si="134"/>
        <v>17730.416666666668</v>
      </c>
      <c r="AE115" s="381">
        <f t="shared" si="134"/>
        <v>17730.416666666668</v>
      </c>
      <c r="AF115" s="381">
        <f t="shared" si="134"/>
        <v>18315.416666666668</v>
      </c>
      <c r="AG115" s="381">
        <f t="shared" si="134"/>
        <v>18334.166666666668</v>
      </c>
      <c r="AH115" s="381">
        <f t="shared" si="134"/>
        <v>19542.5</v>
      </c>
      <c r="AI115" s="381">
        <f t="shared" si="134"/>
        <v>20917.500000000004</v>
      </c>
      <c r="AJ115" s="381">
        <f t="shared" si="134"/>
        <v>21459.166666666668</v>
      </c>
      <c r="AK115" s="381">
        <f t="shared" si="134"/>
        <v>21497.916666666668</v>
      </c>
      <c r="AL115" s="381">
        <f t="shared" si="134"/>
        <v>21510.416666666668</v>
      </c>
      <c r="AM115" s="381">
        <f t="shared" si="134"/>
        <v>21522.916666666668</v>
      </c>
      <c r="AN115" s="381">
        <f t="shared" si="134"/>
        <v>21958.333333333336</v>
      </c>
      <c r="AO115" s="381">
        <f t="shared" si="134"/>
        <v>22625</v>
      </c>
      <c r="AP115" s="381">
        <f t="shared" si="134"/>
        <v>22647.5</v>
      </c>
      <c r="AQ115" s="381">
        <f t="shared" si="134"/>
        <v>22647.5</v>
      </c>
      <c r="AS115" s="381">
        <f t="shared" ref="AS115:BD115" si="135">AS29+AS54+AS81+AS106</f>
        <v>18041.666666666668</v>
      </c>
      <c r="AT115" s="381">
        <f t="shared" si="135"/>
        <v>21791.666666666668</v>
      </c>
      <c r="AU115" s="381">
        <f t="shared" si="135"/>
        <v>26541.666666666668</v>
      </c>
      <c r="AV115" s="381">
        <f t="shared" si="135"/>
        <v>31375</v>
      </c>
      <c r="AW115" s="381">
        <f t="shared" si="135"/>
        <v>41666.25</v>
      </c>
      <c r="AX115" s="381">
        <f t="shared" si="135"/>
        <v>43695.416666666664</v>
      </c>
      <c r="AY115" s="381">
        <f t="shared" si="135"/>
        <v>49129.583333333336</v>
      </c>
      <c r="AZ115" s="381">
        <f t="shared" si="135"/>
        <v>52441.25</v>
      </c>
      <c r="BA115" s="381">
        <f t="shared" si="135"/>
        <v>56192.083333333336</v>
      </c>
      <c r="BB115" s="381">
        <f t="shared" si="135"/>
        <v>63874.583333333328</v>
      </c>
      <c r="BC115" s="381">
        <f t="shared" si="135"/>
        <v>64991.666666666664</v>
      </c>
      <c r="BD115" s="381">
        <f t="shared" si="135"/>
        <v>67920</v>
      </c>
      <c r="BF115" s="381">
        <f t="shared" si="133"/>
        <v>97750.000000000015</v>
      </c>
      <c r="BG115" s="381">
        <f t="shared" si="133"/>
        <v>186932.5</v>
      </c>
      <c r="BH115" s="381">
        <f t="shared" si="133"/>
        <v>252978.33333333334</v>
      </c>
    </row>
    <row r="116" spans="2:60">
      <c r="B116" s="631"/>
      <c r="C116" s="631"/>
      <c r="D116" s="21" t="s">
        <v>161</v>
      </c>
      <c r="E116" s="382"/>
      <c r="F116" s="21"/>
      <c r="G116" s="21"/>
      <c r="H116" s="381">
        <f t="shared" ref="H116:AQ116" si="136">H30+H55+H82+H107</f>
        <v>4757.5</v>
      </c>
      <c r="I116" s="381">
        <f t="shared" si="136"/>
        <v>4757.5</v>
      </c>
      <c r="J116" s="381">
        <f t="shared" si="136"/>
        <v>6091.0416666666661</v>
      </c>
      <c r="K116" s="381">
        <f t="shared" si="136"/>
        <v>6091.0416666666661</v>
      </c>
      <c r="L116" s="381">
        <f t="shared" si="136"/>
        <v>6379.375</v>
      </c>
      <c r="M116" s="381">
        <f t="shared" si="136"/>
        <v>6379.375</v>
      </c>
      <c r="N116" s="381">
        <f t="shared" si="136"/>
        <v>7244.375</v>
      </c>
      <c r="O116" s="381">
        <f t="shared" si="136"/>
        <v>7857.083333333333</v>
      </c>
      <c r="P116" s="381">
        <f t="shared" si="136"/>
        <v>7857.083333333333</v>
      </c>
      <c r="Q116" s="381">
        <f t="shared" si="136"/>
        <v>9046.4583333333321</v>
      </c>
      <c r="R116" s="381">
        <f t="shared" si="136"/>
        <v>9046.4583333333321</v>
      </c>
      <c r="S116" s="381">
        <f t="shared" si="136"/>
        <v>9046.4583333333321</v>
      </c>
      <c r="T116" s="381">
        <f t="shared" si="136"/>
        <v>11640.016666666666</v>
      </c>
      <c r="U116" s="381">
        <f t="shared" si="136"/>
        <v>12180.641666666666</v>
      </c>
      <c r="V116" s="381">
        <f t="shared" si="136"/>
        <v>12220.647916666667</v>
      </c>
      <c r="W116" s="381">
        <f t="shared" si="136"/>
        <v>12220.647916666667</v>
      </c>
      <c r="X116" s="381">
        <f t="shared" si="136"/>
        <v>12229.297916666666</v>
      </c>
      <c r="Y116" s="381">
        <f t="shared" si="136"/>
        <v>13346.589583333334</v>
      </c>
      <c r="Z116" s="381">
        <f t="shared" si="136"/>
        <v>13732.956249999999</v>
      </c>
      <c r="AA116" s="381">
        <f t="shared" si="136"/>
        <v>14111.754166666666</v>
      </c>
      <c r="AB116" s="381">
        <f t="shared" si="136"/>
        <v>14652.379166666666</v>
      </c>
      <c r="AC116" s="381">
        <f t="shared" si="136"/>
        <v>14688.060416666667</v>
      </c>
      <c r="AD116" s="381">
        <f t="shared" si="136"/>
        <v>15336.810416666667</v>
      </c>
      <c r="AE116" s="381">
        <f t="shared" si="136"/>
        <v>15336.810416666667</v>
      </c>
      <c r="AF116" s="381">
        <f t="shared" si="136"/>
        <v>15842.835416666667</v>
      </c>
      <c r="AG116" s="381">
        <f t="shared" si="136"/>
        <v>15859.054166666667</v>
      </c>
      <c r="AH116" s="381">
        <f t="shared" si="136"/>
        <v>16904.262499999997</v>
      </c>
      <c r="AI116" s="381">
        <f t="shared" si="136"/>
        <v>18093.637500000001</v>
      </c>
      <c r="AJ116" s="381">
        <f t="shared" si="136"/>
        <v>18562.179166666669</v>
      </c>
      <c r="AK116" s="381">
        <f t="shared" si="136"/>
        <v>18595.697916666664</v>
      </c>
      <c r="AL116" s="381">
        <f t="shared" si="136"/>
        <v>18606.510416666664</v>
      </c>
      <c r="AM116" s="381">
        <f t="shared" si="136"/>
        <v>18617.322916666664</v>
      </c>
      <c r="AN116" s="381">
        <f t="shared" si="136"/>
        <v>18993.958333333336</v>
      </c>
      <c r="AO116" s="381">
        <f t="shared" si="136"/>
        <v>19570.625</v>
      </c>
      <c r="AP116" s="381">
        <f t="shared" si="136"/>
        <v>19590.087500000001</v>
      </c>
      <c r="AQ116" s="381">
        <f t="shared" si="136"/>
        <v>19590.087500000001</v>
      </c>
      <c r="AS116" s="381">
        <f t="shared" ref="AS116:BD116" si="137">AS30+AS55+AS82+AS107</f>
        <v>15606.041666666666</v>
      </c>
      <c r="AT116" s="381">
        <f t="shared" si="137"/>
        <v>18849.791666666664</v>
      </c>
      <c r="AU116" s="381">
        <f t="shared" si="137"/>
        <v>22958.541666666664</v>
      </c>
      <c r="AV116" s="381">
        <f t="shared" si="137"/>
        <v>27139.375</v>
      </c>
      <c r="AW116" s="381">
        <f t="shared" si="137"/>
        <v>36041.306250000001</v>
      </c>
      <c r="AX116" s="381">
        <f t="shared" si="137"/>
        <v>37796.535416666666</v>
      </c>
      <c r="AY116" s="381">
        <f t="shared" si="137"/>
        <v>42497.089583333327</v>
      </c>
      <c r="AZ116" s="381">
        <f t="shared" si="137"/>
        <v>45361.681249999994</v>
      </c>
      <c r="BA116" s="381">
        <f t="shared" si="137"/>
        <v>48606.152083333334</v>
      </c>
      <c r="BB116" s="381">
        <f t="shared" si="137"/>
        <v>55251.514583333337</v>
      </c>
      <c r="BC116" s="381">
        <f t="shared" si="137"/>
        <v>56217.791666666657</v>
      </c>
      <c r="BD116" s="381">
        <f t="shared" si="137"/>
        <v>58750.8</v>
      </c>
      <c r="BF116" s="381">
        <f t="shared" si="133"/>
        <v>84553.75</v>
      </c>
      <c r="BG116" s="381">
        <f t="shared" si="133"/>
        <v>161696.61249999999</v>
      </c>
      <c r="BH116" s="381">
        <f t="shared" si="133"/>
        <v>218826.2583333333</v>
      </c>
    </row>
    <row r="117" spans="2:60">
      <c r="B117" s="631"/>
      <c r="C117" s="631"/>
      <c r="D117" s="383" t="s">
        <v>172</v>
      </c>
      <c r="E117" s="384"/>
      <c r="F117" s="383"/>
      <c r="G117" s="383"/>
      <c r="H117" s="385">
        <f t="shared" ref="H117:AE117" si="138">SUM(H114:H116)</f>
        <v>65257.5</v>
      </c>
      <c r="I117" s="385">
        <f t="shared" si="138"/>
        <v>65257.5</v>
      </c>
      <c r="J117" s="385">
        <f t="shared" si="138"/>
        <v>83549.375000000015</v>
      </c>
      <c r="K117" s="385">
        <f t="shared" si="138"/>
        <v>83549.375000000015</v>
      </c>
      <c r="L117" s="385">
        <f t="shared" si="138"/>
        <v>87504.375</v>
      </c>
      <c r="M117" s="385">
        <f t="shared" si="138"/>
        <v>87504.375</v>
      </c>
      <c r="N117" s="385">
        <f t="shared" si="138"/>
        <v>99369.375</v>
      </c>
      <c r="O117" s="385">
        <f t="shared" si="138"/>
        <v>107773.75</v>
      </c>
      <c r="P117" s="385">
        <f t="shared" si="138"/>
        <v>107773.75</v>
      </c>
      <c r="Q117" s="385">
        <f t="shared" si="138"/>
        <v>124088.125</v>
      </c>
      <c r="R117" s="385">
        <f t="shared" si="138"/>
        <v>124088.125</v>
      </c>
      <c r="S117" s="385">
        <f t="shared" si="138"/>
        <v>124088.125</v>
      </c>
      <c r="T117" s="385">
        <f t="shared" si="138"/>
        <v>159663.35</v>
      </c>
      <c r="U117" s="385">
        <f t="shared" si="138"/>
        <v>167078.97500000001</v>
      </c>
      <c r="V117" s="385">
        <f t="shared" si="138"/>
        <v>167627.73125000001</v>
      </c>
      <c r="W117" s="385">
        <f t="shared" si="138"/>
        <v>167627.73125000001</v>
      </c>
      <c r="X117" s="385">
        <f t="shared" si="138"/>
        <v>167746.38125000001</v>
      </c>
      <c r="Y117" s="385">
        <f t="shared" si="138"/>
        <v>183072.00625000003</v>
      </c>
      <c r="Z117" s="385">
        <f t="shared" si="138"/>
        <v>188371.70624999999</v>
      </c>
      <c r="AA117" s="385">
        <f t="shared" si="138"/>
        <v>193567.58750000002</v>
      </c>
      <c r="AB117" s="385">
        <f t="shared" si="138"/>
        <v>200983.21250000002</v>
      </c>
      <c r="AC117" s="385">
        <f t="shared" si="138"/>
        <v>201472.64375000002</v>
      </c>
      <c r="AD117" s="385">
        <f t="shared" si="138"/>
        <v>210371.39375000002</v>
      </c>
      <c r="AE117" s="385">
        <f t="shared" si="138"/>
        <v>210371.39375000002</v>
      </c>
      <c r="AF117" s="385">
        <f t="shared" ref="AF117:AQ117" si="139">SUM(AF114:AF116)</f>
        <v>217312.41875000001</v>
      </c>
      <c r="AG117" s="385">
        <f t="shared" si="139"/>
        <v>217534.88750000001</v>
      </c>
      <c r="AH117" s="385">
        <f t="shared" si="139"/>
        <v>231871.76250000001</v>
      </c>
      <c r="AI117" s="385">
        <f t="shared" si="139"/>
        <v>248186.13750000001</v>
      </c>
      <c r="AJ117" s="385">
        <f t="shared" si="139"/>
        <v>254613.01250000001</v>
      </c>
      <c r="AK117" s="385">
        <f t="shared" si="139"/>
        <v>255072.78125</v>
      </c>
      <c r="AL117" s="385">
        <f t="shared" si="139"/>
        <v>255221.09375</v>
      </c>
      <c r="AM117" s="385">
        <f t="shared" si="139"/>
        <v>255369.40625</v>
      </c>
      <c r="AN117" s="385">
        <f t="shared" si="139"/>
        <v>260535.62500000003</v>
      </c>
      <c r="AO117" s="385">
        <f t="shared" si="139"/>
        <v>268445.625</v>
      </c>
      <c r="AP117" s="385">
        <f t="shared" si="139"/>
        <v>268712.58750000002</v>
      </c>
      <c r="AQ117" s="385">
        <f t="shared" si="139"/>
        <v>268712.58750000002</v>
      </c>
      <c r="AR117" s="386"/>
      <c r="AS117" s="385">
        <f t="shared" ref="AS117:BC117" si="140">SUM(AS114:AS116)</f>
        <v>214064.375</v>
      </c>
      <c r="AT117" s="385">
        <f t="shared" si="140"/>
        <v>258558.125</v>
      </c>
      <c r="AU117" s="385">
        <f t="shared" si="140"/>
        <v>314916.87500000006</v>
      </c>
      <c r="AV117" s="385">
        <f t="shared" si="140"/>
        <v>372264.375</v>
      </c>
      <c r="AW117" s="385">
        <f t="shared" si="140"/>
        <v>494370.05625000002</v>
      </c>
      <c r="AX117" s="385">
        <f t="shared" si="140"/>
        <v>518446.11874999997</v>
      </c>
      <c r="AY117" s="385">
        <f>SUM(AY114:AY116)</f>
        <v>582922.50624999998</v>
      </c>
      <c r="AZ117" s="385">
        <f t="shared" si="140"/>
        <v>622215.43125000002</v>
      </c>
      <c r="BA117" s="385">
        <f t="shared" si="140"/>
        <v>666719.06875000009</v>
      </c>
      <c r="BB117" s="385">
        <f t="shared" si="140"/>
        <v>757871.93124999991</v>
      </c>
      <c r="BC117" s="385">
        <f t="shared" si="140"/>
        <v>771126.12499999988</v>
      </c>
      <c r="BD117" s="385">
        <f>SUM(BD114:BD116)</f>
        <v>805870.8</v>
      </c>
      <c r="BE117" s="386"/>
      <c r="BF117" s="385">
        <f>SUM(BF114:BF116)</f>
        <v>1159803.75</v>
      </c>
      <c r="BG117" s="385">
        <f>SUM(BG114:BG116)</f>
        <v>2217954.1124999998</v>
      </c>
      <c r="BH117" s="385">
        <f>SUM(BH114:BH116)</f>
        <v>3001587.9250000003</v>
      </c>
    </row>
    <row r="118" spans="2:60">
      <c r="B118" s="632"/>
      <c r="C118" s="632"/>
      <c r="D118" s="383" t="s">
        <v>173</v>
      </c>
      <c r="E118" s="384"/>
      <c r="F118" s="383"/>
      <c r="G118" s="383"/>
      <c r="H118" s="385">
        <f>H117/H113</f>
        <v>10876.25</v>
      </c>
      <c r="I118" s="385">
        <f t="shared" ref="I118:AQ118" si="141">I117/I113</f>
        <v>10876.25</v>
      </c>
      <c r="J118" s="385">
        <f t="shared" si="141"/>
        <v>10443.671875000002</v>
      </c>
      <c r="K118" s="385">
        <f t="shared" si="141"/>
        <v>10443.671875000002</v>
      </c>
      <c r="L118" s="385">
        <f t="shared" si="141"/>
        <v>9722.7083333333339</v>
      </c>
      <c r="M118" s="385">
        <f t="shared" si="141"/>
        <v>9722.7083333333339</v>
      </c>
      <c r="N118" s="385">
        <f t="shared" si="141"/>
        <v>9936.9375</v>
      </c>
      <c r="O118" s="385">
        <f t="shared" si="141"/>
        <v>9797.613636363636</v>
      </c>
      <c r="P118" s="385">
        <f t="shared" si="141"/>
        <v>9797.613636363636</v>
      </c>
      <c r="Q118" s="385">
        <f t="shared" si="141"/>
        <v>9545.2403846153848</v>
      </c>
      <c r="R118" s="385">
        <f t="shared" si="141"/>
        <v>9545.2403846153848</v>
      </c>
      <c r="S118" s="385">
        <f t="shared" si="141"/>
        <v>9545.2403846153848</v>
      </c>
      <c r="T118" s="385">
        <f t="shared" si="141"/>
        <v>9978.9593750000004</v>
      </c>
      <c r="U118" s="385">
        <f t="shared" si="141"/>
        <v>9828.1750000000011</v>
      </c>
      <c r="V118" s="385">
        <f t="shared" si="141"/>
        <v>9860.4547794117661</v>
      </c>
      <c r="W118" s="385">
        <f t="shared" si="141"/>
        <v>9860.4547794117661</v>
      </c>
      <c r="X118" s="385">
        <f t="shared" si="141"/>
        <v>9867.4341911764714</v>
      </c>
      <c r="Y118" s="385">
        <f t="shared" si="141"/>
        <v>9635.3687500000015</v>
      </c>
      <c r="Z118" s="385">
        <f t="shared" si="141"/>
        <v>9418.5853124999994</v>
      </c>
      <c r="AA118" s="385">
        <f t="shared" si="141"/>
        <v>9217.5041666666675</v>
      </c>
      <c r="AB118" s="385">
        <f t="shared" si="141"/>
        <v>9135.6005681818187</v>
      </c>
      <c r="AC118" s="385">
        <f t="shared" si="141"/>
        <v>9157.8474431818195</v>
      </c>
      <c r="AD118" s="385">
        <f t="shared" si="141"/>
        <v>9146.5823369565223</v>
      </c>
      <c r="AE118" s="385">
        <f t="shared" si="141"/>
        <v>9146.5823369565223</v>
      </c>
      <c r="AF118" s="385">
        <f t="shared" si="141"/>
        <v>9054.6841145833332</v>
      </c>
      <c r="AG118" s="385">
        <f t="shared" si="141"/>
        <v>9063.9536458333332</v>
      </c>
      <c r="AH118" s="385">
        <f t="shared" si="141"/>
        <v>8918.1447115384617</v>
      </c>
      <c r="AI118" s="385">
        <f t="shared" si="141"/>
        <v>8863.7906249999996</v>
      </c>
      <c r="AJ118" s="385">
        <f t="shared" si="141"/>
        <v>8779.7590517241388</v>
      </c>
      <c r="AK118" s="385">
        <f t="shared" si="141"/>
        <v>8795.6131465517246</v>
      </c>
      <c r="AL118" s="385">
        <f t="shared" si="141"/>
        <v>8800.7273706896558</v>
      </c>
      <c r="AM118" s="385">
        <f t="shared" si="141"/>
        <v>8805.841594827587</v>
      </c>
      <c r="AN118" s="385">
        <f t="shared" si="141"/>
        <v>8684.5208333333339</v>
      </c>
      <c r="AO118" s="385">
        <f t="shared" si="141"/>
        <v>8659.5362903225814</v>
      </c>
      <c r="AP118" s="385">
        <f t="shared" si="141"/>
        <v>8668.1479838709693</v>
      </c>
      <c r="AQ118" s="385">
        <f t="shared" si="141"/>
        <v>8668.1479838709693</v>
      </c>
      <c r="AR118" s="17"/>
      <c r="AS118" s="385">
        <f t="shared" ref="AS118:BC118" si="142">AS117/AS113</f>
        <v>26758.046875</v>
      </c>
      <c r="AT118" s="385">
        <f t="shared" si="142"/>
        <v>28728.680555555555</v>
      </c>
      <c r="AU118" s="385">
        <f t="shared" si="142"/>
        <v>28628.806818181823</v>
      </c>
      <c r="AV118" s="385">
        <f t="shared" si="142"/>
        <v>28635.721153846152</v>
      </c>
      <c r="AW118" s="385">
        <f t="shared" si="142"/>
        <v>29080.591544117648</v>
      </c>
      <c r="AX118" s="385">
        <f t="shared" si="142"/>
        <v>27286.637828947365</v>
      </c>
      <c r="AY118" s="385">
        <f t="shared" si="142"/>
        <v>26496.477556818179</v>
      </c>
      <c r="AZ118" s="385">
        <f t="shared" si="142"/>
        <v>27052.844836956523</v>
      </c>
      <c r="BA118" s="385">
        <f t="shared" si="142"/>
        <v>25643.041105769233</v>
      </c>
      <c r="BB118" s="385">
        <f t="shared" si="142"/>
        <v>26133.514870689651</v>
      </c>
      <c r="BC118" s="385">
        <f t="shared" si="142"/>
        <v>25704.204166666663</v>
      </c>
      <c r="BD118" s="385">
        <f>BD117/BD113</f>
        <v>25995.832258064518</v>
      </c>
      <c r="BE118" s="17"/>
      <c r="BF118" s="385">
        <f>BF117/BF113</f>
        <v>89215.673076923078</v>
      </c>
      <c r="BG118" s="385">
        <f>BG117/BG113</f>
        <v>96432.787499999991</v>
      </c>
      <c r="BH118" s="385">
        <f>BH117/BH113</f>
        <v>96825.416935483881</v>
      </c>
    </row>
    <row r="119" spans="2:60">
      <c r="BA119" s="327"/>
      <c r="BB119" s="327"/>
      <c r="BC119" s="327"/>
      <c r="BD119" s="327"/>
      <c r="BF119" s="134"/>
      <c r="BG119" s="134"/>
      <c r="BH119" s="134"/>
    </row>
    <row r="120" spans="2:60">
      <c r="BA120" s="327"/>
      <c r="BB120" s="327"/>
      <c r="BC120" s="327"/>
      <c r="BD120" s="327"/>
      <c r="BF120" s="134"/>
      <c r="BG120" s="134"/>
      <c r="BH120" s="134"/>
    </row>
    <row r="121" spans="2:60">
      <c r="BA121" s="327"/>
      <c r="BB121" s="327"/>
      <c r="BC121" s="327"/>
      <c r="BD121" s="327"/>
      <c r="BF121" s="134"/>
      <c r="BG121" s="134"/>
      <c r="BH121" s="134"/>
    </row>
    <row r="122" spans="2:60">
      <c r="BA122" s="327"/>
      <c r="BB122" s="327"/>
      <c r="BC122" s="327"/>
      <c r="BD122" s="327"/>
      <c r="BF122" s="134"/>
      <c r="BG122" s="134"/>
      <c r="BH122" s="134"/>
    </row>
    <row r="123" spans="2:60">
      <c r="B123" s="630" t="s">
        <v>191</v>
      </c>
      <c r="C123" s="630"/>
      <c r="D123" s="205" t="str">
        <f>"" &amp;B10</f>
        <v>SALES</v>
      </c>
      <c r="E123" s="203"/>
      <c r="F123" s="205"/>
      <c r="G123" s="205"/>
      <c r="H123" s="205">
        <f t="shared" ref="H123:AQ123" si="143">H27</f>
        <v>0</v>
      </c>
      <c r="I123" s="205">
        <f t="shared" si="143"/>
        <v>0</v>
      </c>
      <c r="J123" s="205">
        <f t="shared" si="143"/>
        <v>0</v>
      </c>
      <c r="K123" s="205">
        <f t="shared" si="143"/>
        <v>0</v>
      </c>
      <c r="L123" s="205">
        <f t="shared" si="143"/>
        <v>0</v>
      </c>
      <c r="M123" s="205">
        <f t="shared" si="143"/>
        <v>0</v>
      </c>
      <c r="N123" s="205">
        <f t="shared" si="143"/>
        <v>0</v>
      </c>
      <c r="O123" s="205">
        <f t="shared" si="143"/>
        <v>0</v>
      </c>
      <c r="P123" s="205">
        <f t="shared" si="143"/>
        <v>0</v>
      </c>
      <c r="Q123" s="205">
        <f t="shared" si="143"/>
        <v>0</v>
      </c>
      <c r="R123" s="205">
        <f t="shared" si="143"/>
        <v>0</v>
      </c>
      <c r="S123" s="205">
        <f t="shared" si="143"/>
        <v>0</v>
      </c>
      <c r="T123" s="205">
        <f t="shared" si="143"/>
        <v>1</v>
      </c>
      <c r="U123" s="205">
        <f t="shared" si="143"/>
        <v>1</v>
      </c>
      <c r="V123" s="205">
        <f t="shared" si="143"/>
        <v>1</v>
      </c>
      <c r="W123" s="205">
        <f t="shared" si="143"/>
        <v>1</v>
      </c>
      <c r="X123" s="205">
        <f t="shared" si="143"/>
        <v>1</v>
      </c>
      <c r="Y123" s="205">
        <f t="shared" si="143"/>
        <v>2</v>
      </c>
      <c r="Z123" s="205">
        <f t="shared" si="143"/>
        <v>2</v>
      </c>
      <c r="AA123" s="205">
        <f t="shared" si="143"/>
        <v>2</v>
      </c>
      <c r="AB123" s="205">
        <f t="shared" si="143"/>
        <v>2</v>
      </c>
      <c r="AC123" s="205">
        <f t="shared" si="143"/>
        <v>2</v>
      </c>
      <c r="AD123" s="205">
        <f t="shared" si="143"/>
        <v>3</v>
      </c>
      <c r="AE123" s="205">
        <f t="shared" si="143"/>
        <v>3</v>
      </c>
      <c r="AF123" s="205">
        <f t="shared" si="143"/>
        <v>3</v>
      </c>
      <c r="AG123" s="205">
        <f t="shared" si="143"/>
        <v>3</v>
      </c>
      <c r="AH123" s="205">
        <f t="shared" si="143"/>
        <v>3</v>
      </c>
      <c r="AI123" s="205">
        <f t="shared" si="143"/>
        <v>3</v>
      </c>
      <c r="AJ123" s="205">
        <f t="shared" si="143"/>
        <v>4</v>
      </c>
      <c r="AK123" s="205">
        <f t="shared" si="143"/>
        <v>4</v>
      </c>
      <c r="AL123" s="205">
        <f t="shared" si="143"/>
        <v>4</v>
      </c>
      <c r="AM123" s="205">
        <f t="shared" si="143"/>
        <v>4</v>
      </c>
      <c r="AN123" s="205">
        <f t="shared" si="143"/>
        <v>4</v>
      </c>
      <c r="AO123" s="205">
        <f t="shared" si="143"/>
        <v>4</v>
      </c>
      <c r="AP123" s="205">
        <f t="shared" si="143"/>
        <v>4</v>
      </c>
      <c r="AQ123" s="205">
        <f t="shared" si="143"/>
        <v>4</v>
      </c>
      <c r="AS123" s="205">
        <f t="shared" ref="AS123:BD123" si="144">AS27</f>
        <v>0</v>
      </c>
      <c r="AT123" s="205">
        <f t="shared" si="144"/>
        <v>0</v>
      </c>
      <c r="AU123" s="205">
        <f t="shared" si="144"/>
        <v>0</v>
      </c>
      <c r="AV123" s="205">
        <f t="shared" si="144"/>
        <v>0</v>
      </c>
      <c r="AW123" s="205">
        <f t="shared" si="144"/>
        <v>1</v>
      </c>
      <c r="AX123" s="205">
        <f t="shared" si="144"/>
        <v>2</v>
      </c>
      <c r="AY123" s="205">
        <f t="shared" si="144"/>
        <v>2</v>
      </c>
      <c r="AZ123" s="205">
        <f t="shared" si="144"/>
        <v>3</v>
      </c>
      <c r="BA123" s="205">
        <f t="shared" si="144"/>
        <v>3</v>
      </c>
      <c r="BB123" s="205">
        <f t="shared" si="144"/>
        <v>4</v>
      </c>
      <c r="BC123" s="205">
        <f t="shared" si="144"/>
        <v>4</v>
      </c>
      <c r="BD123" s="390">
        <f t="shared" si="144"/>
        <v>4</v>
      </c>
      <c r="BF123" s="390">
        <f>BF27</f>
        <v>0</v>
      </c>
      <c r="BG123" s="390">
        <f>BG27</f>
        <v>3</v>
      </c>
      <c r="BH123" s="390">
        <f>BH27</f>
        <v>4</v>
      </c>
    </row>
    <row r="124" spans="2:60">
      <c r="B124" s="631"/>
      <c r="C124" s="631"/>
      <c r="D124" s="21" t="str">
        <f>""&amp;B35</f>
        <v>MARKETING</v>
      </c>
      <c r="E124" s="80"/>
      <c r="F124" s="21"/>
      <c r="G124" s="21"/>
      <c r="H124" s="21">
        <f t="shared" ref="H124:AQ124" si="145">H52</f>
        <v>0</v>
      </c>
      <c r="I124" s="21">
        <f t="shared" si="145"/>
        <v>0</v>
      </c>
      <c r="J124" s="21">
        <f t="shared" si="145"/>
        <v>1</v>
      </c>
      <c r="K124" s="21">
        <f t="shared" si="145"/>
        <v>1</v>
      </c>
      <c r="L124" s="21">
        <f t="shared" si="145"/>
        <v>1</v>
      </c>
      <c r="M124" s="21">
        <f t="shared" si="145"/>
        <v>1</v>
      </c>
      <c r="N124" s="21">
        <f t="shared" si="145"/>
        <v>2</v>
      </c>
      <c r="O124" s="21">
        <f t="shared" si="145"/>
        <v>2</v>
      </c>
      <c r="P124" s="21">
        <f t="shared" si="145"/>
        <v>2</v>
      </c>
      <c r="Q124" s="21">
        <f t="shared" si="145"/>
        <v>2</v>
      </c>
      <c r="R124" s="21">
        <f t="shared" si="145"/>
        <v>2</v>
      </c>
      <c r="S124" s="21">
        <f t="shared" si="145"/>
        <v>2</v>
      </c>
      <c r="T124" s="21">
        <f t="shared" si="145"/>
        <v>2</v>
      </c>
      <c r="U124" s="21">
        <f t="shared" si="145"/>
        <v>3</v>
      </c>
      <c r="V124" s="21">
        <f t="shared" si="145"/>
        <v>3</v>
      </c>
      <c r="W124" s="21">
        <f t="shared" si="145"/>
        <v>3</v>
      </c>
      <c r="X124" s="21">
        <f t="shared" si="145"/>
        <v>3</v>
      </c>
      <c r="Y124" s="21">
        <f t="shared" si="145"/>
        <v>3</v>
      </c>
      <c r="Z124" s="21">
        <f t="shared" si="145"/>
        <v>3</v>
      </c>
      <c r="AA124" s="21">
        <f t="shared" si="145"/>
        <v>4</v>
      </c>
      <c r="AB124" s="21">
        <f t="shared" si="145"/>
        <v>5</v>
      </c>
      <c r="AC124" s="21">
        <f t="shared" si="145"/>
        <v>5</v>
      </c>
      <c r="AD124" s="21">
        <f t="shared" si="145"/>
        <v>5</v>
      </c>
      <c r="AE124" s="21">
        <f t="shared" si="145"/>
        <v>5</v>
      </c>
      <c r="AF124" s="21">
        <f t="shared" si="145"/>
        <v>6</v>
      </c>
      <c r="AG124" s="21">
        <f t="shared" si="145"/>
        <v>6</v>
      </c>
      <c r="AH124" s="21">
        <f t="shared" si="145"/>
        <v>7</v>
      </c>
      <c r="AI124" s="21">
        <f t="shared" si="145"/>
        <v>7</v>
      </c>
      <c r="AJ124" s="21">
        <f t="shared" si="145"/>
        <v>7</v>
      </c>
      <c r="AK124" s="21">
        <f t="shared" si="145"/>
        <v>7</v>
      </c>
      <c r="AL124" s="21">
        <f t="shared" si="145"/>
        <v>7</v>
      </c>
      <c r="AM124" s="21">
        <f t="shared" si="145"/>
        <v>7</v>
      </c>
      <c r="AN124" s="21">
        <f t="shared" si="145"/>
        <v>8</v>
      </c>
      <c r="AO124" s="21">
        <f t="shared" si="145"/>
        <v>8</v>
      </c>
      <c r="AP124" s="21">
        <f t="shared" si="145"/>
        <v>8</v>
      </c>
      <c r="AQ124" s="21">
        <f t="shared" si="145"/>
        <v>8</v>
      </c>
      <c r="AS124" s="21">
        <f t="shared" ref="AS124:BD124" si="146">AS52</f>
        <v>1</v>
      </c>
      <c r="AT124" s="21">
        <f t="shared" si="146"/>
        <v>1</v>
      </c>
      <c r="AU124" s="21">
        <f t="shared" si="146"/>
        <v>2</v>
      </c>
      <c r="AV124" s="21">
        <f t="shared" si="146"/>
        <v>2</v>
      </c>
      <c r="AW124" s="21">
        <f t="shared" si="146"/>
        <v>3</v>
      </c>
      <c r="AX124" s="21">
        <f t="shared" si="146"/>
        <v>3</v>
      </c>
      <c r="AY124" s="21">
        <f t="shared" si="146"/>
        <v>5</v>
      </c>
      <c r="AZ124" s="21">
        <f t="shared" si="146"/>
        <v>5</v>
      </c>
      <c r="BA124" s="21">
        <f t="shared" si="146"/>
        <v>7</v>
      </c>
      <c r="BB124" s="21">
        <f t="shared" si="146"/>
        <v>7</v>
      </c>
      <c r="BC124" s="21">
        <f t="shared" si="146"/>
        <v>8</v>
      </c>
      <c r="BD124" s="24">
        <f t="shared" si="146"/>
        <v>8</v>
      </c>
      <c r="BF124" s="24">
        <f>BF52</f>
        <v>2</v>
      </c>
      <c r="BG124" s="24">
        <f>BG52</f>
        <v>5</v>
      </c>
      <c r="BH124" s="24">
        <f>BH52</f>
        <v>8</v>
      </c>
    </row>
    <row r="125" spans="2:60">
      <c r="B125" s="631"/>
      <c r="C125" s="631"/>
      <c r="D125" s="21" t="str">
        <f>""&amp;B60</f>
        <v>R&amp;D</v>
      </c>
      <c r="E125" s="80"/>
      <c r="F125" s="21"/>
      <c r="G125" s="21"/>
      <c r="H125" s="21">
        <f>H79</f>
        <v>3</v>
      </c>
      <c r="I125" s="21">
        <f t="shared" ref="I125:AQ125" si="147">I79</f>
        <v>3</v>
      </c>
      <c r="J125" s="21">
        <f t="shared" si="147"/>
        <v>4</v>
      </c>
      <c r="K125" s="21">
        <f t="shared" si="147"/>
        <v>4</v>
      </c>
      <c r="L125" s="21">
        <f t="shared" si="147"/>
        <v>4</v>
      </c>
      <c r="M125" s="21">
        <f t="shared" si="147"/>
        <v>4</v>
      </c>
      <c r="N125" s="21">
        <f t="shared" si="147"/>
        <v>4</v>
      </c>
      <c r="O125" s="21">
        <f t="shared" si="147"/>
        <v>5</v>
      </c>
      <c r="P125" s="21">
        <f t="shared" si="147"/>
        <v>5</v>
      </c>
      <c r="Q125" s="21">
        <f t="shared" si="147"/>
        <v>7</v>
      </c>
      <c r="R125" s="21">
        <f t="shared" si="147"/>
        <v>7</v>
      </c>
      <c r="S125" s="21">
        <f t="shared" si="147"/>
        <v>7</v>
      </c>
      <c r="T125" s="21">
        <f t="shared" si="147"/>
        <v>8</v>
      </c>
      <c r="U125" s="21">
        <f t="shared" si="147"/>
        <v>8</v>
      </c>
      <c r="V125" s="21">
        <f t="shared" si="147"/>
        <v>8</v>
      </c>
      <c r="W125" s="21">
        <f t="shared" si="147"/>
        <v>8</v>
      </c>
      <c r="X125" s="21">
        <f t="shared" si="147"/>
        <v>8</v>
      </c>
      <c r="Y125" s="21">
        <f t="shared" si="147"/>
        <v>9</v>
      </c>
      <c r="Z125" s="21">
        <f t="shared" si="147"/>
        <v>9</v>
      </c>
      <c r="AA125" s="21">
        <f t="shared" si="147"/>
        <v>9</v>
      </c>
      <c r="AB125" s="21">
        <f t="shared" si="147"/>
        <v>9</v>
      </c>
      <c r="AC125" s="21">
        <f t="shared" si="147"/>
        <v>9</v>
      </c>
      <c r="AD125" s="21">
        <f t="shared" si="147"/>
        <v>9</v>
      </c>
      <c r="AE125" s="21">
        <f t="shared" si="147"/>
        <v>9</v>
      </c>
      <c r="AF125" s="21">
        <f t="shared" si="147"/>
        <v>9</v>
      </c>
      <c r="AG125" s="21">
        <f t="shared" si="147"/>
        <v>9</v>
      </c>
      <c r="AH125" s="21">
        <f t="shared" si="147"/>
        <v>10</v>
      </c>
      <c r="AI125" s="21">
        <f t="shared" si="147"/>
        <v>11</v>
      </c>
      <c r="AJ125" s="21">
        <f t="shared" si="147"/>
        <v>11</v>
      </c>
      <c r="AK125" s="21">
        <f t="shared" si="147"/>
        <v>11</v>
      </c>
      <c r="AL125" s="21">
        <f t="shared" si="147"/>
        <v>11</v>
      </c>
      <c r="AM125" s="21">
        <f t="shared" si="147"/>
        <v>11</v>
      </c>
      <c r="AN125" s="21">
        <f t="shared" si="147"/>
        <v>11</v>
      </c>
      <c r="AO125" s="21">
        <f t="shared" si="147"/>
        <v>12</v>
      </c>
      <c r="AP125" s="21">
        <f t="shared" si="147"/>
        <v>12</v>
      </c>
      <c r="AQ125" s="21">
        <f t="shared" si="147"/>
        <v>12</v>
      </c>
      <c r="AS125" s="21">
        <f t="shared" ref="AS125:BC125" si="148">AS79</f>
        <v>4</v>
      </c>
      <c r="AT125" s="21">
        <f t="shared" si="148"/>
        <v>4</v>
      </c>
      <c r="AU125" s="21">
        <f t="shared" si="148"/>
        <v>5</v>
      </c>
      <c r="AV125" s="21">
        <f t="shared" si="148"/>
        <v>7</v>
      </c>
      <c r="AW125" s="21">
        <f t="shared" si="148"/>
        <v>8</v>
      </c>
      <c r="AX125" s="21">
        <f t="shared" si="148"/>
        <v>9</v>
      </c>
      <c r="AY125" s="21">
        <f t="shared" si="148"/>
        <v>9</v>
      </c>
      <c r="AZ125" s="21">
        <f t="shared" si="148"/>
        <v>9</v>
      </c>
      <c r="BA125" s="21">
        <f t="shared" si="148"/>
        <v>10</v>
      </c>
      <c r="BB125" s="21">
        <f t="shared" si="148"/>
        <v>11</v>
      </c>
      <c r="BC125" s="21">
        <f t="shared" si="148"/>
        <v>11</v>
      </c>
      <c r="BD125" s="24">
        <f>BD79</f>
        <v>12</v>
      </c>
      <c r="BF125" s="24">
        <f>BF79</f>
        <v>7</v>
      </c>
      <c r="BG125" s="24">
        <f>BG79</f>
        <v>9</v>
      </c>
      <c r="BH125" s="24">
        <f>BH79</f>
        <v>12</v>
      </c>
    </row>
    <row r="126" spans="2:60">
      <c r="B126" s="631"/>
      <c r="C126" s="631"/>
      <c r="D126" s="21" t="str">
        <f>""&amp;B87</f>
        <v>G&amp;A</v>
      </c>
      <c r="E126" s="80"/>
      <c r="F126" s="21"/>
      <c r="G126" s="21"/>
      <c r="H126" s="21">
        <f>H104</f>
        <v>3</v>
      </c>
      <c r="I126" s="21">
        <f t="shared" ref="I126:AQ126" si="149">I104</f>
        <v>3</v>
      </c>
      <c r="J126" s="21">
        <f t="shared" si="149"/>
        <v>3</v>
      </c>
      <c r="K126" s="21">
        <f t="shared" si="149"/>
        <v>3</v>
      </c>
      <c r="L126" s="21">
        <f t="shared" si="149"/>
        <v>4</v>
      </c>
      <c r="M126" s="21">
        <f t="shared" si="149"/>
        <v>4</v>
      </c>
      <c r="N126" s="21">
        <f t="shared" si="149"/>
        <v>4</v>
      </c>
      <c r="O126" s="21">
        <f t="shared" si="149"/>
        <v>4</v>
      </c>
      <c r="P126" s="21">
        <f t="shared" si="149"/>
        <v>4</v>
      </c>
      <c r="Q126" s="21">
        <f t="shared" si="149"/>
        <v>4</v>
      </c>
      <c r="R126" s="21">
        <f t="shared" si="149"/>
        <v>4</v>
      </c>
      <c r="S126" s="21">
        <f t="shared" si="149"/>
        <v>4</v>
      </c>
      <c r="T126" s="21">
        <f t="shared" si="149"/>
        <v>5</v>
      </c>
      <c r="U126" s="21">
        <f t="shared" si="149"/>
        <v>5</v>
      </c>
      <c r="V126" s="21">
        <f t="shared" si="149"/>
        <v>5</v>
      </c>
      <c r="W126" s="21">
        <f t="shared" si="149"/>
        <v>5</v>
      </c>
      <c r="X126" s="21">
        <f t="shared" si="149"/>
        <v>5</v>
      </c>
      <c r="Y126" s="21">
        <f t="shared" si="149"/>
        <v>5</v>
      </c>
      <c r="Z126" s="21">
        <f t="shared" si="149"/>
        <v>6</v>
      </c>
      <c r="AA126" s="21">
        <f t="shared" si="149"/>
        <v>6</v>
      </c>
      <c r="AB126" s="21">
        <f t="shared" si="149"/>
        <v>6</v>
      </c>
      <c r="AC126" s="21">
        <f t="shared" si="149"/>
        <v>6</v>
      </c>
      <c r="AD126" s="21">
        <f t="shared" si="149"/>
        <v>6</v>
      </c>
      <c r="AE126" s="21">
        <f t="shared" si="149"/>
        <v>6</v>
      </c>
      <c r="AF126" s="21">
        <f t="shared" si="149"/>
        <v>6</v>
      </c>
      <c r="AG126" s="21">
        <f t="shared" si="149"/>
        <v>6</v>
      </c>
      <c r="AH126" s="21">
        <f t="shared" si="149"/>
        <v>6</v>
      </c>
      <c r="AI126" s="21">
        <f t="shared" si="149"/>
        <v>7</v>
      </c>
      <c r="AJ126" s="21">
        <f t="shared" si="149"/>
        <v>7</v>
      </c>
      <c r="AK126" s="21">
        <f t="shared" si="149"/>
        <v>7</v>
      </c>
      <c r="AL126" s="21">
        <f t="shared" si="149"/>
        <v>7</v>
      </c>
      <c r="AM126" s="21">
        <f t="shared" si="149"/>
        <v>7</v>
      </c>
      <c r="AN126" s="21">
        <f t="shared" si="149"/>
        <v>7</v>
      </c>
      <c r="AO126" s="21">
        <f t="shared" si="149"/>
        <v>7</v>
      </c>
      <c r="AP126" s="21">
        <f t="shared" si="149"/>
        <v>7</v>
      </c>
      <c r="AQ126" s="21">
        <f t="shared" si="149"/>
        <v>7</v>
      </c>
      <c r="AS126" s="21">
        <f t="shared" ref="AS126:BC126" si="150">AS104</f>
        <v>3</v>
      </c>
      <c r="AT126" s="21">
        <f t="shared" si="150"/>
        <v>4</v>
      </c>
      <c r="AU126" s="21">
        <f t="shared" si="150"/>
        <v>4</v>
      </c>
      <c r="AV126" s="21">
        <f t="shared" si="150"/>
        <v>4</v>
      </c>
      <c r="AW126" s="21">
        <f t="shared" si="150"/>
        <v>5</v>
      </c>
      <c r="AX126" s="21">
        <f t="shared" si="150"/>
        <v>5</v>
      </c>
      <c r="AY126" s="21">
        <f t="shared" si="150"/>
        <v>6</v>
      </c>
      <c r="AZ126" s="21">
        <f t="shared" si="150"/>
        <v>6</v>
      </c>
      <c r="BA126" s="21">
        <f t="shared" si="150"/>
        <v>6</v>
      </c>
      <c r="BB126" s="21">
        <f t="shared" si="150"/>
        <v>7</v>
      </c>
      <c r="BC126" s="21">
        <f t="shared" si="150"/>
        <v>7</v>
      </c>
      <c r="BD126" s="24">
        <f>BD104</f>
        <v>7</v>
      </c>
      <c r="BF126" s="24">
        <f>BF104</f>
        <v>4</v>
      </c>
      <c r="BG126" s="24">
        <f>BG104</f>
        <v>6</v>
      </c>
      <c r="BH126" s="24">
        <f>BH104</f>
        <v>7</v>
      </c>
    </row>
    <row r="127" spans="2:60">
      <c r="B127" s="631"/>
      <c r="C127" s="631"/>
      <c r="D127" s="383" t="s">
        <v>192</v>
      </c>
      <c r="E127" s="384"/>
      <c r="F127" s="383"/>
      <c r="G127" s="383"/>
      <c r="H127" s="383">
        <f>SUM(H123:H126)</f>
        <v>6</v>
      </c>
      <c r="I127" s="383">
        <f t="shared" ref="I127:AQ127" si="151">SUM(I123:I126)</f>
        <v>6</v>
      </c>
      <c r="J127" s="383">
        <f t="shared" si="151"/>
        <v>8</v>
      </c>
      <c r="K127" s="383">
        <f t="shared" si="151"/>
        <v>8</v>
      </c>
      <c r="L127" s="383">
        <f t="shared" si="151"/>
        <v>9</v>
      </c>
      <c r="M127" s="383">
        <f t="shared" si="151"/>
        <v>9</v>
      </c>
      <c r="N127" s="383">
        <f t="shared" si="151"/>
        <v>10</v>
      </c>
      <c r="O127" s="383">
        <f t="shared" si="151"/>
        <v>11</v>
      </c>
      <c r="P127" s="383">
        <f t="shared" si="151"/>
        <v>11</v>
      </c>
      <c r="Q127" s="383">
        <f t="shared" si="151"/>
        <v>13</v>
      </c>
      <c r="R127" s="383">
        <f t="shared" si="151"/>
        <v>13</v>
      </c>
      <c r="S127" s="383">
        <f t="shared" si="151"/>
        <v>13</v>
      </c>
      <c r="T127" s="383">
        <f t="shared" si="151"/>
        <v>16</v>
      </c>
      <c r="U127" s="383">
        <f t="shared" si="151"/>
        <v>17</v>
      </c>
      <c r="V127" s="383">
        <f t="shared" si="151"/>
        <v>17</v>
      </c>
      <c r="W127" s="383">
        <f t="shared" si="151"/>
        <v>17</v>
      </c>
      <c r="X127" s="383">
        <f t="shared" si="151"/>
        <v>17</v>
      </c>
      <c r="Y127" s="383">
        <f t="shared" si="151"/>
        <v>19</v>
      </c>
      <c r="Z127" s="383">
        <f t="shared" si="151"/>
        <v>20</v>
      </c>
      <c r="AA127" s="383">
        <f t="shared" si="151"/>
        <v>21</v>
      </c>
      <c r="AB127" s="383">
        <f t="shared" si="151"/>
        <v>22</v>
      </c>
      <c r="AC127" s="383">
        <f t="shared" si="151"/>
        <v>22</v>
      </c>
      <c r="AD127" s="383">
        <f t="shared" si="151"/>
        <v>23</v>
      </c>
      <c r="AE127" s="383">
        <f t="shared" si="151"/>
        <v>23</v>
      </c>
      <c r="AF127" s="383">
        <f t="shared" si="151"/>
        <v>24</v>
      </c>
      <c r="AG127" s="383">
        <f t="shared" si="151"/>
        <v>24</v>
      </c>
      <c r="AH127" s="383">
        <f t="shared" si="151"/>
        <v>26</v>
      </c>
      <c r="AI127" s="383">
        <f t="shared" si="151"/>
        <v>28</v>
      </c>
      <c r="AJ127" s="383">
        <f t="shared" si="151"/>
        <v>29</v>
      </c>
      <c r="AK127" s="383">
        <f t="shared" si="151"/>
        <v>29</v>
      </c>
      <c r="AL127" s="383">
        <f t="shared" si="151"/>
        <v>29</v>
      </c>
      <c r="AM127" s="383">
        <f t="shared" si="151"/>
        <v>29</v>
      </c>
      <c r="AN127" s="383">
        <f t="shared" si="151"/>
        <v>30</v>
      </c>
      <c r="AO127" s="383">
        <f t="shared" si="151"/>
        <v>31</v>
      </c>
      <c r="AP127" s="383">
        <f t="shared" si="151"/>
        <v>31</v>
      </c>
      <c r="AQ127" s="383">
        <f t="shared" si="151"/>
        <v>31</v>
      </c>
      <c r="AS127" s="383">
        <f t="shared" ref="AS127:BC127" si="152">SUM(AS123:AS126)</f>
        <v>8</v>
      </c>
      <c r="AT127" s="383">
        <f t="shared" si="152"/>
        <v>9</v>
      </c>
      <c r="AU127" s="383">
        <f t="shared" si="152"/>
        <v>11</v>
      </c>
      <c r="AV127" s="383">
        <f t="shared" si="152"/>
        <v>13</v>
      </c>
      <c r="AW127" s="383">
        <f t="shared" si="152"/>
        <v>17</v>
      </c>
      <c r="AX127" s="383">
        <f t="shared" si="152"/>
        <v>19</v>
      </c>
      <c r="AY127" s="383">
        <f t="shared" si="152"/>
        <v>22</v>
      </c>
      <c r="AZ127" s="383">
        <f t="shared" si="152"/>
        <v>23</v>
      </c>
      <c r="BA127" s="383">
        <f>SUM(BA123:BA126)</f>
        <v>26</v>
      </c>
      <c r="BB127" s="383">
        <f t="shared" si="152"/>
        <v>29</v>
      </c>
      <c r="BC127" s="383">
        <f t="shared" si="152"/>
        <v>30</v>
      </c>
      <c r="BD127" s="391">
        <f>SUM(BD123:BD126)</f>
        <v>31</v>
      </c>
      <c r="BF127" s="392">
        <f>SUM(BF123:BF126)</f>
        <v>13</v>
      </c>
      <c r="BG127" s="392">
        <f>SUM(BG123:BG126)</f>
        <v>23</v>
      </c>
      <c r="BH127" s="392">
        <f>SUM(BH123:BH126)</f>
        <v>31</v>
      </c>
    </row>
  </sheetData>
  <mergeCells count="6">
    <mergeCell ref="B123:C127"/>
    <mergeCell ref="B27:C32"/>
    <mergeCell ref="B52:C57"/>
    <mergeCell ref="B79:C84"/>
    <mergeCell ref="B104:C109"/>
    <mergeCell ref="B113:C118"/>
  </mergeCells>
  <pageMargins left="0.1" right="0.1" top="0.56999999999999995" bottom="0.51" header="0.34" footer="0.27"/>
  <pageSetup scale="55" orientation="landscape" horizontalDpi="4294967292" verticalDpi="4294967292" r:id="rId1"/>
  <headerFooter>
    <oddFooter>&amp;CCONFIDENTIAL</oddFooter>
  </headerFooter>
  <rowBreaks count="1" manualBreakCount="1">
    <brk id="86" min="1" max="30"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B43"/>
  <sheetViews>
    <sheetView workbookViewId="0"/>
  </sheetViews>
  <sheetFormatPr defaultColWidth="9.140625" defaultRowHeight="12.75"/>
  <cols>
    <col min="1" max="1" width="1.5703125" style="614" customWidth="1"/>
    <col min="2" max="2" width="108.5703125" style="614" customWidth="1"/>
    <col min="3" max="16384" width="9.140625" style="614"/>
  </cols>
  <sheetData>
    <row r="14" spans="2:2" ht="33.75" customHeight="1" thickBot="1">
      <c r="B14" s="613" t="s">
        <v>236</v>
      </c>
    </row>
    <row r="17" spans="2:2">
      <c r="B17" s="615" t="s">
        <v>230</v>
      </c>
    </row>
    <row r="18" spans="2:2">
      <c r="B18" s="616" t="s">
        <v>231</v>
      </c>
    </row>
    <row r="19" spans="2:2">
      <c r="B19" s="606" t="s">
        <v>232</v>
      </c>
    </row>
    <row r="21" spans="2:2">
      <c r="B21" s="614" t="s">
        <v>233</v>
      </c>
    </row>
    <row r="22" spans="2:2">
      <c r="B22" s="614" t="s">
        <v>234</v>
      </c>
    </row>
    <row r="24" spans="2:2">
      <c r="B24" s="617" t="s">
        <v>235</v>
      </c>
    </row>
    <row r="29" spans="2:2">
      <c r="B29" s="618" t="s">
        <v>241</v>
      </c>
    </row>
    <row r="30" spans="2:2">
      <c r="B30" s="622" t="s">
        <v>242</v>
      </c>
    </row>
    <row r="31" spans="2:2">
      <c r="B31" s="622" t="s">
        <v>243</v>
      </c>
    </row>
    <row r="32" spans="2:2">
      <c r="B32" s="622" t="s">
        <v>244</v>
      </c>
    </row>
    <row r="33" spans="2:2">
      <c r="B33" s="622" t="s">
        <v>245</v>
      </c>
    </row>
    <row r="34" spans="2:2">
      <c r="B34" s="622" t="s">
        <v>246</v>
      </c>
    </row>
    <row r="35" spans="2:2">
      <c r="B35" s="622" t="s">
        <v>247</v>
      </c>
    </row>
    <row r="36" spans="2:2">
      <c r="B36" s="622" t="s">
        <v>248</v>
      </c>
    </row>
    <row r="37" spans="2:2">
      <c r="B37" s="622" t="s">
        <v>249</v>
      </c>
    </row>
    <row r="40" spans="2:2">
      <c r="B40" s="618" t="s">
        <v>252</v>
      </c>
    </row>
    <row r="41" spans="2:2">
      <c r="B41" s="622" t="s">
        <v>250</v>
      </c>
    </row>
    <row r="42" spans="2:2">
      <c r="B42" s="622" t="s">
        <v>251</v>
      </c>
    </row>
    <row r="43" spans="2:2">
      <c r="B43" s="622" t="s">
        <v>253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autoPageBreaks="0"/>
  </sheetPr>
  <dimension ref="A1:BK182"/>
  <sheetViews>
    <sheetView showGridLines="0" zoomScale="90" zoomScaleNormal="90" workbookViewId="0">
      <pane xSplit="7" ySplit="4" topLeftCell="H5" activePane="bottomRight" state="frozen"/>
      <selection pane="topRight" activeCell="H1" sqref="H1"/>
      <selection pane="bottomLeft" activeCell="A7" sqref="A7"/>
      <selection pane="bottomRight" activeCell="H5" sqref="H5"/>
    </sheetView>
  </sheetViews>
  <sheetFormatPr defaultColWidth="12.5703125" defaultRowHeight="12.75"/>
  <cols>
    <col min="1" max="1" width="1.7109375" style="1" customWidth="1"/>
    <col min="2" max="2" width="20.28515625" style="1" customWidth="1"/>
    <col min="3" max="3" width="13.7109375" style="1" customWidth="1"/>
    <col min="4" max="4" width="10.5703125" style="1" customWidth="1"/>
    <col min="5" max="5" width="0.85546875" style="1" customWidth="1"/>
    <col min="6" max="6" width="0.85546875" style="4" customWidth="1"/>
    <col min="7" max="7" width="12.140625" style="1" customWidth="1"/>
    <col min="8" max="8" width="13" style="3" customWidth="1"/>
    <col min="9" max="10" width="13" style="1" customWidth="1"/>
    <col min="11" max="11" width="13" style="2" customWidth="1"/>
    <col min="12" max="43" width="13" style="1" customWidth="1"/>
    <col min="44" max="44" width="1" style="1" customWidth="1"/>
    <col min="45" max="52" width="13" style="1" customWidth="1"/>
    <col min="53" max="53" width="15.140625" style="1" bestFit="1" customWidth="1"/>
    <col min="54" max="55" width="13.85546875" style="1" bestFit="1" customWidth="1"/>
    <col min="56" max="56" width="14.42578125" style="1" bestFit="1" customWidth="1"/>
    <col min="57" max="57" width="1.85546875" style="1" customWidth="1"/>
    <col min="58" max="59" width="15.140625" style="1" bestFit="1" customWidth="1"/>
    <col min="60" max="60" width="14.42578125" style="1" bestFit="1" customWidth="1"/>
    <col min="61" max="16384" width="12.5703125" style="1"/>
  </cols>
  <sheetData>
    <row r="1" spans="1:63" ht="18.75">
      <c r="B1" s="127" t="s">
        <v>52</v>
      </c>
      <c r="C1" s="123"/>
      <c r="D1" s="123"/>
      <c r="E1" s="123"/>
      <c r="F1" s="126"/>
      <c r="G1" s="123"/>
      <c r="H1" s="125"/>
      <c r="I1" s="123"/>
      <c r="J1" s="123"/>
      <c r="K1" s="124"/>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K1" s="590"/>
    </row>
    <row r="2" spans="1:63" ht="20.25" customHeight="1">
      <c r="B2" s="626"/>
      <c r="C2" s="626"/>
      <c r="D2" s="626"/>
      <c r="H2" s="122" t="s">
        <v>51</v>
      </c>
      <c r="I2" s="120"/>
      <c r="J2" s="120"/>
      <c r="K2" s="121"/>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S2" s="627" t="s">
        <v>50</v>
      </c>
      <c r="AT2" s="627"/>
      <c r="AU2" s="627"/>
      <c r="AV2" s="627"/>
      <c r="AW2" s="627"/>
      <c r="AX2" s="627"/>
      <c r="AY2" s="627"/>
      <c r="AZ2" s="627"/>
      <c r="BA2" s="627"/>
      <c r="BB2" s="627"/>
      <c r="BC2" s="627"/>
      <c r="BD2" s="627"/>
      <c r="BF2" s="627" t="s">
        <v>49</v>
      </c>
      <c r="BG2" s="627"/>
      <c r="BH2" s="627"/>
      <c r="BK2" s="591"/>
    </row>
    <row r="3" spans="1:63" s="82" customFormat="1" ht="13.5" thickBot="1">
      <c r="A3" s="1"/>
      <c r="B3" s="119"/>
      <c r="C3" s="118"/>
      <c r="D3" s="118"/>
      <c r="E3" s="1"/>
      <c r="F3" s="4"/>
      <c r="G3" s="1"/>
      <c r="H3" s="117" t="str">
        <f t="shared" ref="H3:AQ3" si="0">"Q"&amp;CHOOSE(MONTH(H4),1,1,1,2,2,2,3,3,3,4,4,4)&amp;TEXT(H4,"yy")</f>
        <v>Q120</v>
      </c>
      <c r="I3" s="117" t="str">
        <f t="shared" si="0"/>
        <v>Q120</v>
      </c>
      <c r="J3" s="117" t="str">
        <f t="shared" si="0"/>
        <v>Q120</v>
      </c>
      <c r="K3" s="117" t="str">
        <f t="shared" si="0"/>
        <v>Q220</v>
      </c>
      <c r="L3" s="117" t="str">
        <f t="shared" si="0"/>
        <v>Q220</v>
      </c>
      <c r="M3" s="117" t="str">
        <f t="shared" si="0"/>
        <v>Q220</v>
      </c>
      <c r="N3" s="117" t="str">
        <f t="shared" si="0"/>
        <v>Q320</v>
      </c>
      <c r="O3" s="117" t="str">
        <f t="shared" si="0"/>
        <v>Q320</v>
      </c>
      <c r="P3" s="117" t="str">
        <f t="shared" si="0"/>
        <v>Q320</v>
      </c>
      <c r="Q3" s="117" t="str">
        <f t="shared" si="0"/>
        <v>Q420</v>
      </c>
      <c r="R3" s="117" t="str">
        <f t="shared" si="0"/>
        <v>Q420</v>
      </c>
      <c r="S3" s="117" t="str">
        <f t="shared" si="0"/>
        <v>Q420</v>
      </c>
      <c r="T3" s="117" t="str">
        <f t="shared" si="0"/>
        <v>Q121</v>
      </c>
      <c r="U3" s="117" t="str">
        <f t="shared" si="0"/>
        <v>Q121</v>
      </c>
      <c r="V3" s="117" t="str">
        <f t="shared" si="0"/>
        <v>Q121</v>
      </c>
      <c r="W3" s="117" t="str">
        <f t="shared" si="0"/>
        <v>Q221</v>
      </c>
      <c r="X3" s="117" t="str">
        <f t="shared" si="0"/>
        <v>Q221</v>
      </c>
      <c r="Y3" s="117" t="str">
        <f t="shared" si="0"/>
        <v>Q221</v>
      </c>
      <c r="Z3" s="117" t="str">
        <f t="shared" si="0"/>
        <v>Q321</v>
      </c>
      <c r="AA3" s="117" t="str">
        <f t="shared" si="0"/>
        <v>Q321</v>
      </c>
      <c r="AB3" s="117" t="str">
        <f t="shared" si="0"/>
        <v>Q321</v>
      </c>
      <c r="AC3" s="117" t="str">
        <f t="shared" si="0"/>
        <v>Q421</v>
      </c>
      <c r="AD3" s="117" t="str">
        <f t="shared" si="0"/>
        <v>Q421</v>
      </c>
      <c r="AE3" s="117" t="str">
        <f t="shared" si="0"/>
        <v>Q421</v>
      </c>
      <c r="AF3" s="117" t="str">
        <f t="shared" si="0"/>
        <v>Q122</v>
      </c>
      <c r="AG3" s="117" t="str">
        <f t="shared" si="0"/>
        <v>Q122</v>
      </c>
      <c r="AH3" s="117" t="str">
        <f t="shared" si="0"/>
        <v>Q122</v>
      </c>
      <c r="AI3" s="117" t="str">
        <f t="shared" si="0"/>
        <v>Q222</v>
      </c>
      <c r="AJ3" s="117" t="str">
        <f t="shared" si="0"/>
        <v>Q222</v>
      </c>
      <c r="AK3" s="117" t="str">
        <f t="shared" si="0"/>
        <v>Q222</v>
      </c>
      <c r="AL3" s="117" t="str">
        <f t="shared" si="0"/>
        <v>Q322</v>
      </c>
      <c r="AM3" s="117" t="str">
        <f t="shared" si="0"/>
        <v>Q322</v>
      </c>
      <c r="AN3" s="117" t="str">
        <f t="shared" si="0"/>
        <v>Q322</v>
      </c>
      <c r="AO3" s="117" t="str">
        <f t="shared" si="0"/>
        <v>Q422</v>
      </c>
      <c r="AP3" s="117" t="str">
        <f t="shared" si="0"/>
        <v>Q422</v>
      </c>
      <c r="AQ3" s="117" t="str">
        <f t="shared" si="0"/>
        <v>Q422</v>
      </c>
      <c r="AR3" s="1"/>
      <c r="AS3" s="116">
        <f>H4</f>
        <v>43831</v>
      </c>
      <c r="AT3" s="116">
        <f t="shared" ref="AT3:BD3" si="1">EOMONTH(AS3,3)</f>
        <v>43951</v>
      </c>
      <c r="AU3" s="116">
        <f t="shared" si="1"/>
        <v>44043</v>
      </c>
      <c r="AV3" s="116">
        <f t="shared" si="1"/>
        <v>44135</v>
      </c>
      <c r="AW3" s="116">
        <f t="shared" si="1"/>
        <v>44227</v>
      </c>
      <c r="AX3" s="116">
        <f t="shared" si="1"/>
        <v>44316</v>
      </c>
      <c r="AY3" s="116">
        <f t="shared" si="1"/>
        <v>44408</v>
      </c>
      <c r="AZ3" s="116">
        <f t="shared" si="1"/>
        <v>44500</v>
      </c>
      <c r="BA3" s="116">
        <f t="shared" si="1"/>
        <v>44592</v>
      </c>
      <c r="BB3" s="116">
        <f t="shared" si="1"/>
        <v>44681</v>
      </c>
      <c r="BC3" s="116">
        <f t="shared" si="1"/>
        <v>44773</v>
      </c>
      <c r="BD3" s="116">
        <f t="shared" si="1"/>
        <v>44865</v>
      </c>
      <c r="BE3" s="1"/>
      <c r="BF3" s="116">
        <f t="shared" ref="BF3:BH3" si="2">EOMONTH(BE3,3)</f>
        <v>121</v>
      </c>
      <c r="BG3" s="116">
        <f t="shared" si="2"/>
        <v>213</v>
      </c>
      <c r="BH3" s="116">
        <f t="shared" si="2"/>
        <v>305</v>
      </c>
      <c r="BK3" s="591"/>
    </row>
    <row r="4" spans="1:63" s="82" customFormat="1" ht="13.5" thickBot="1">
      <c r="A4" s="32" t="s">
        <v>0</v>
      </c>
      <c r="B4" s="115"/>
      <c r="C4" s="115"/>
      <c r="D4" s="115"/>
      <c r="E4" s="115"/>
      <c r="F4" s="115"/>
      <c r="G4" s="115"/>
      <c r="H4" s="593">
        <v>43831</v>
      </c>
      <c r="I4" s="114">
        <f t="shared" ref="I4:AQ4" si="3">EOMONTH(H4,1)</f>
        <v>43890</v>
      </c>
      <c r="J4" s="114">
        <f t="shared" si="3"/>
        <v>43921</v>
      </c>
      <c r="K4" s="114">
        <f t="shared" si="3"/>
        <v>43951</v>
      </c>
      <c r="L4" s="114">
        <f t="shared" si="3"/>
        <v>43982</v>
      </c>
      <c r="M4" s="114">
        <f t="shared" si="3"/>
        <v>44012</v>
      </c>
      <c r="N4" s="114">
        <f t="shared" si="3"/>
        <v>44043</v>
      </c>
      <c r="O4" s="114">
        <f t="shared" si="3"/>
        <v>44074</v>
      </c>
      <c r="P4" s="114">
        <f t="shared" si="3"/>
        <v>44104</v>
      </c>
      <c r="Q4" s="114">
        <f t="shared" si="3"/>
        <v>44135</v>
      </c>
      <c r="R4" s="114">
        <f t="shared" si="3"/>
        <v>44165</v>
      </c>
      <c r="S4" s="114">
        <f t="shared" si="3"/>
        <v>44196</v>
      </c>
      <c r="T4" s="114">
        <f t="shared" si="3"/>
        <v>44227</v>
      </c>
      <c r="U4" s="114">
        <f t="shared" si="3"/>
        <v>44255</v>
      </c>
      <c r="V4" s="114">
        <f t="shared" si="3"/>
        <v>44286</v>
      </c>
      <c r="W4" s="114">
        <f t="shared" si="3"/>
        <v>44316</v>
      </c>
      <c r="X4" s="114">
        <f t="shared" si="3"/>
        <v>44347</v>
      </c>
      <c r="Y4" s="114">
        <f t="shared" si="3"/>
        <v>44377</v>
      </c>
      <c r="Z4" s="114">
        <f t="shared" si="3"/>
        <v>44408</v>
      </c>
      <c r="AA4" s="114">
        <f t="shared" si="3"/>
        <v>44439</v>
      </c>
      <c r="AB4" s="114">
        <f t="shared" si="3"/>
        <v>44469</v>
      </c>
      <c r="AC4" s="114">
        <f t="shared" si="3"/>
        <v>44500</v>
      </c>
      <c r="AD4" s="114">
        <f t="shared" si="3"/>
        <v>44530</v>
      </c>
      <c r="AE4" s="114">
        <f t="shared" si="3"/>
        <v>44561</v>
      </c>
      <c r="AF4" s="114">
        <f t="shared" si="3"/>
        <v>44592</v>
      </c>
      <c r="AG4" s="114">
        <f t="shared" si="3"/>
        <v>44620</v>
      </c>
      <c r="AH4" s="114">
        <f t="shared" si="3"/>
        <v>44651</v>
      </c>
      <c r="AI4" s="114">
        <f t="shared" si="3"/>
        <v>44681</v>
      </c>
      <c r="AJ4" s="114">
        <f t="shared" si="3"/>
        <v>44712</v>
      </c>
      <c r="AK4" s="114">
        <f t="shared" si="3"/>
        <v>44742</v>
      </c>
      <c r="AL4" s="114">
        <f t="shared" si="3"/>
        <v>44773</v>
      </c>
      <c r="AM4" s="114">
        <f t="shared" si="3"/>
        <v>44804</v>
      </c>
      <c r="AN4" s="114">
        <f t="shared" si="3"/>
        <v>44834</v>
      </c>
      <c r="AO4" s="114">
        <f t="shared" si="3"/>
        <v>44865</v>
      </c>
      <c r="AP4" s="114">
        <f t="shared" si="3"/>
        <v>44895</v>
      </c>
      <c r="AQ4" s="114">
        <f t="shared" si="3"/>
        <v>44926</v>
      </c>
      <c r="AR4" s="1"/>
      <c r="AS4" s="113" t="str">
        <f t="shared" ref="AS4:BD4" si="4">"Q"&amp;CHOOSE(MONTH(AS3),1,1,1,2,2,2,3,3,3,4,4,4)&amp;TEXT(AS3,"yy")</f>
        <v>Q120</v>
      </c>
      <c r="AT4" s="113" t="str">
        <f t="shared" si="4"/>
        <v>Q220</v>
      </c>
      <c r="AU4" s="113" t="str">
        <f t="shared" si="4"/>
        <v>Q320</v>
      </c>
      <c r="AV4" s="113" t="str">
        <f t="shared" si="4"/>
        <v>Q420</v>
      </c>
      <c r="AW4" s="113" t="str">
        <f t="shared" si="4"/>
        <v>Q121</v>
      </c>
      <c r="AX4" s="113" t="str">
        <f t="shared" si="4"/>
        <v>Q221</v>
      </c>
      <c r="AY4" s="113" t="str">
        <f t="shared" si="4"/>
        <v>Q321</v>
      </c>
      <c r="AZ4" s="113" t="str">
        <f t="shared" si="4"/>
        <v>Q421</v>
      </c>
      <c r="BA4" s="113" t="str">
        <f t="shared" si="4"/>
        <v>Q122</v>
      </c>
      <c r="BB4" s="113" t="str">
        <f t="shared" si="4"/>
        <v>Q222</v>
      </c>
      <c r="BC4" s="113" t="str">
        <f t="shared" si="4"/>
        <v>Q322</v>
      </c>
      <c r="BD4" s="113" t="str">
        <f t="shared" si="4"/>
        <v>Q422</v>
      </c>
      <c r="BE4" s="1"/>
      <c r="BF4" s="112">
        <f>YEAR(H4)</f>
        <v>2020</v>
      </c>
      <c r="BG4" s="112">
        <f>YEAR(T4)</f>
        <v>2021</v>
      </c>
      <c r="BH4" s="112">
        <f>YEAR(AF4)</f>
        <v>2022</v>
      </c>
      <c r="BK4" s="591"/>
    </row>
    <row r="5" spans="1:63">
      <c r="A5" s="32"/>
      <c r="B5" s="82"/>
      <c r="C5" s="82"/>
      <c r="D5" s="82"/>
      <c r="E5" s="86"/>
      <c r="F5" s="86"/>
      <c r="G5" s="86"/>
      <c r="H5" s="87"/>
      <c r="I5" s="86"/>
      <c r="J5" s="86"/>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S5" s="84"/>
      <c r="AT5" s="84"/>
      <c r="AU5" s="84"/>
      <c r="AV5" s="84"/>
      <c r="AW5" s="84"/>
      <c r="AX5" s="84"/>
      <c r="AY5" s="84"/>
      <c r="AZ5" s="84"/>
      <c r="BA5" s="84"/>
      <c r="BB5" s="84"/>
      <c r="BC5" s="84"/>
      <c r="BD5" s="84"/>
      <c r="BF5" s="83"/>
      <c r="BG5" s="83"/>
      <c r="BH5" s="83"/>
    </row>
    <row r="6" spans="1:63" ht="13.5" thickBot="1">
      <c r="B6" s="31" t="s">
        <v>47</v>
      </c>
      <c r="C6" s="30"/>
      <c r="D6" s="29"/>
      <c r="AS6" s="23"/>
      <c r="AT6" s="23"/>
      <c r="AU6" s="23"/>
      <c r="AV6" s="23"/>
      <c r="AW6" s="23"/>
      <c r="AX6" s="23"/>
      <c r="AY6" s="23"/>
      <c r="AZ6" s="23"/>
      <c r="BA6" s="23"/>
      <c r="BB6" s="23"/>
      <c r="BC6" s="23"/>
      <c r="BD6" s="23"/>
      <c r="BF6" s="21"/>
      <c r="BG6" s="21"/>
      <c r="BH6" s="21"/>
    </row>
    <row r="7" spans="1:63" s="4" customFormat="1">
      <c r="A7" s="1"/>
      <c r="B7" s="1"/>
      <c r="C7" s="1"/>
      <c r="D7" s="1"/>
      <c r="E7" s="1"/>
      <c r="G7" s="1"/>
      <c r="H7" s="3"/>
      <c r="I7" s="1"/>
      <c r="J7" s="1"/>
      <c r="K7" s="2"/>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23"/>
      <c r="AT7" s="23"/>
      <c r="AU7" s="23"/>
      <c r="AV7" s="23"/>
      <c r="AW7" s="23"/>
      <c r="AX7" s="23"/>
      <c r="AY7" s="23"/>
      <c r="AZ7" s="23"/>
      <c r="BA7" s="23"/>
      <c r="BB7" s="23"/>
      <c r="BC7" s="23"/>
      <c r="BD7" s="23"/>
      <c r="BE7" s="1"/>
      <c r="BF7" s="21"/>
      <c r="BG7" s="21"/>
      <c r="BH7" s="21"/>
    </row>
    <row r="8" spans="1:63">
      <c r="A8" s="4"/>
      <c r="B8" s="111" t="s">
        <v>46</v>
      </c>
      <c r="C8" s="110"/>
      <c r="D8" s="110"/>
      <c r="E8" s="110"/>
      <c r="F8" s="110"/>
      <c r="G8" s="110"/>
      <c r="H8" s="104">
        <f>'Marketplace Revenue'!D71</f>
        <v>225</v>
      </c>
      <c r="I8" s="104">
        <f>'Marketplace Revenue'!E71</f>
        <v>1344.910714285714</v>
      </c>
      <c r="J8" s="104">
        <f>'Marketplace Revenue'!F71</f>
        <v>3001.9901147959176</v>
      </c>
      <c r="K8" s="104">
        <f>'Marketplace Revenue'!G71</f>
        <v>5184.0879574374385</v>
      </c>
      <c r="L8" s="104">
        <f>'Marketplace Revenue'!H71</f>
        <v>7541.8288250668302</v>
      </c>
      <c r="M8" s="104">
        <f>'Marketplace Revenue'!I71</f>
        <v>10093.739839737938</v>
      </c>
      <c r="N8" s="104">
        <f>'Marketplace Revenue'!J71</f>
        <v>12860.179057648626</v>
      </c>
      <c r="O8" s="104">
        <f>'Marketplace Revenue'!K71</f>
        <v>15863.519055154193</v>
      </c>
      <c r="P8" s="104">
        <f>'Marketplace Revenue'!L71</f>
        <v>19128.348862239989</v>
      </c>
      <c r="Q8" s="104">
        <f>'Marketplace Revenue'!M71</f>
        <v>22681.696078451227</v>
      </c>
      <c r="R8" s="104">
        <f>'Marketplace Revenue'!N71</f>
        <v>26553.271189771975</v>
      </c>
      <c r="S8" s="104">
        <f>'Marketplace Revenue'!O71</f>
        <v>30775.736306789033</v>
      </c>
      <c r="T8" s="104">
        <f>'Marketplace Revenue'!P71</f>
        <v>35385.00076650452</v>
      </c>
      <c r="U8" s="104">
        <f>'Marketplace Revenue'!Q71</f>
        <v>40420.546284391916</v>
      </c>
      <c r="V8" s="104">
        <f>'Marketplace Revenue'!R71</f>
        <v>45925.784611944844</v>
      </c>
      <c r="W8" s="104">
        <f>'Marketplace Revenue'!S71</f>
        <v>51948.450950487408</v>
      </c>
      <c r="X8" s="104">
        <f>'Marketplace Revenue'!T71</f>
        <v>58541.036697087038</v>
      </c>
      <c r="Y8" s="104">
        <f>'Marketplace Revenue'!U71</f>
        <v>65761.265455990142</v>
      </c>
      <c r="Z8" s="104">
        <f>'Marketplace Revenue'!V71</f>
        <v>73672.616642337482</v>
      </c>
      <c r="AA8" s="104">
        <f>'Marketplace Revenue'!W71</f>
        <v>82344.901437588371</v>
      </c>
      <c r="AB8" s="104">
        <f>'Marketplace Revenue'!X71</f>
        <v>91854.896332019867</v>
      </c>
      <c r="AC8" s="104">
        <f>'Marketplace Revenue'!Y71</f>
        <v>102287.04001320078</v>
      </c>
      <c r="AD8" s="104">
        <f>'Marketplace Revenue'!Z71</f>
        <v>113734.19993522402</v>
      </c>
      <c r="AE8" s="104">
        <f>'Marketplace Revenue'!AA71</f>
        <v>126298.51553695754</v>
      </c>
      <c r="AF8" s="104">
        <f>'Marketplace Revenue'!AB71</f>
        <v>140849.16951869207</v>
      </c>
      <c r="AG8" s="104">
        <f>'Marketplace Revenue'!AC71</f>
        <v>157681.81248295744</v>
      </c>
      <c r="AH8" s="104">
        <f>'Marketplace Revenue'!AD71</f>
        <v>177136.49464996651</v>
      </c>
      <c r="AI8" s="104">
        <f>'Marketplace Revenue'!AE71</f>
        <v>199604.32462345934</v>
      </c>
      <c r="AJ8" s="104">
        <f>'Marketplace Revenue'!AF71</f>
        <v>225535.12699804286</v>
      </c>
      <c r="AK8" s="104">
        <f>'Marketplace Revenue'!AG71</f>
        <v>255446.24863364696</v>
      </c>
      <c r="AL8" s="104">
        <f>'Marketplace Revenue'!AH71</f>
        <v>289932.68589657737</v>
      </c>
      <c r="AM8" s="104">
        <f>'Marketplace Revenue'!AI71</f>
        <v>329678.73101157841</v>
      </c>
      <c r="AN8" s="104">
        <f>'Marketplace Revenue'!AJ71</f>
        <v>375471.36539099651</v>
      </c>
      <c r="AO8" s="104">
        <f>'Marketplace Revenue'!AK71</f>
        <v>428215.66198705847</v>
      </c>
      <c r="AP8" s="104">
        <f>'Marketplace Revenue'!AL71</f>
        <v>488952.4980201954</v>
      </c>
      <c r="AQ8" s="104">
        <f>'Marketplace Revenue'!AM71</f>
        <v>558878.92463929497</v>
      </c>
      <c r="AR8" s="17"/>
      <c r="AS8" s="106">
        <f>SUM(H8:J8)</f>
        <v>4571.9008290816319</v>
      </c>
      <c r="AT8" s="106">
        <f>SUM(K8:M8)</f>
        <v>22819.656622242204</v>
      </c>
      <c r="AU8" s="106">
        <f>SUM(N8:P8)</f>
        <v>47852.046975042809</v>
      </c>
      <c r="AV8" s="106">
        <f>SUM(Q8:S8)</f>
        <v>80010.703575012245</v>
      </c>
      <c r="AW8" s="106">
        <f>SUM(T8:V8)</f>
        <v>121731.33166284129</v>
      </c>
      <c r="AX8" s="106">
        <f>SUM(W8:Y8)</f>
        <v>176250.75310356461</v>
      </c>
      <c r="AY8" s="106">
        <f>SUM(Z8:AB8)</f>
        <v>247872.41441194573</v>
      </c>
      <c r="AZ8" s="106">
        <f>SUM(AC8:AE8)</f>
        <v>342319.75548538234</v>
      </c>
      <c r="BA8" s="106">
        <f>SUM(AF8:AH8)</f>
        <v>475667.47665161605</v>
      </c>
      <c r="BB8" s="106">
        <f>SUM(AI8:AK8)</f>
        <v>680585.70025514916</v>
      </c>
      <c r="BC8" s="106">
        <f>SUM(AL8:AN8)</f>
        <v>995082.78229915234</v>
      </c>
      <c r="BD8" s="106">
        <f>SUM(AO8:AQ8)</f>
        <v>1476047.0846465488</v>
      </c>
      <c r="BE8" s="17"/>
      <c r="BF8" s="109">
        <f>SUM(AS8:AV8)</f>
        <v>155254.3080013789</v>
      </c>
      <c r="BG8" s="109">
        <f>SUM(AW8:AZ8)</f>
        <v>888174.254663734</v>
      </c>
      <c r="BH8" s="109">
        <f>SUM(BA8:BD8)</f>
        <v>3627383.0438524662</v>
      </c>
    </row>
    <row r="9" spans="1:63" s="4" customFormat="1">
      <c r="B9" s="108" t="s">
        <v>45</v>
      </c>
      <c r="C9" s="41"/>
      <c r="D9" s="41"/>
      <c r="E9" s="41"/>
      <c r="F9" s="41"/>
      <c r="G9" s="41"/>
      <c r="H9" s="107">
        <f>'Marketplace Revenue'!D74</f>
        <v>300</v>
      </c>
      <c r="I9" s="107">
        <f>'Marketplace Revenue'!E74</f>
        <v>330</v>
      </c>
      <c r="J9" s="107">
        <f>'Marketplace Revenue'!F74</f>
        <v>363.00000000000006</v>
      </c>
      <c r="K9" s="107">
        <f>'Marketplace Revenue'!G74</f>
        <v>399.30000000000007</v>
      </c>
      <c r="L9" s="107">
        <f>'Marketplace Revenue'!H74</f>
        <v>439.23000000000013</v>
      </c>
      <c r="M9" s="107">
        <f>'Marketplace Revenue'!I74</f>
        <v>483.15300000000019</v>
      </c>
      <c r="N9" s="107">
        <f>'Marketplace Revenue'!J74</f>
        <v>531.46830000000023</v>
      </c>
      <c r="O9" s="107">
        <f>'Marketplace Revenue'!K74</f>
        <v>584.61513000000025</v>
      </c>
      <c r="P9" s="107">
        <f>'Marketplace Revenue'!L74</f>
        <v>643.07664300000033</v>
      </c>
      <c r="Q9" s="107">
        <f>'Marketplace Revenue'!M74</f>
        <v>707.38430730000039</v>
      </c>
      <c r="R9" s="107">
        <f>'Marketplace Revenue'!N74</f>
        <v>778.12273803000051</v>
      </c>
      <c r="S9" s="107">
        <f>'Marketplace Revenue'!O74</f>
        <v>855.93501183300066</v>
      </c>
      <c r="T9" s="107">
        <f>'Marketplace Revenue'!P74</f>
        <v>941.52851301630085</v>
      </c>
      <c r="U9" s="107">
        <f>'Marketplace Revenue'!Q74</f>
        <v>1035.681364317931</v>
      </c>
      <c r="V9" s="107">
        <f>'Marketplace Revenue'!R74</f>
        <v>1139.2495007497241</v>
      </c>
      <c r="W9" s="107">
        <f>'Marketplace Revenue'!S74</f>
        <v>1253.1744508246966</v>
      </c>
      <c r="X9" s="107">
        <f>'Marketplace Revenue'!T74</f>
        <v>1378.4918959071663</v>
      </c>
      <c r="Y9" s="107">
        <f>'Marketplace Revenue'!U74</f>
        <v>1516.3410854978831</v>
      </c>
      <c r="Z9" s="107">
        <f>'Marketplace Revenue'!V74</f>
        <v>1667.9751940476715</v>
      </c>
      <c r="AA9" s="107">
        <f>'Marketplace Revenue'!W74</f>
        <v>1834.7727134524389</v>
      </c>
      <c r="AB9" s="107">
        <f>'Marketplace Revenue'!X74</f>
        <v>2018.2499847976831</v>
      </c>
      <c r="AC9" s="107">
        <f>'Marketplace Revenue'!Y74</f>
        <v>2220.0749832774513</v>
      </c>
      <c r="AD9" s="107">
        <f>'Marketplace Revenue'!Z74</f>
        <v>2442.0824816051968</v>
      </c>
      <c r="AE9" s="107">
        <f>'Marketplace Revenue'!AA74</f>
        <v>2686.2907297657166</v>
      </c>
      <c r="AF9" s="107">
        <f>'Marketplace Revenue'!AB74</f>
        <v>2954.9198027422885</v>
      </c>
      <c r="AG9" s="107">
        <f>'Marketplace Revenue'!AC74</f>
        <v>3250.4117830165178</v>
      </c>
      <c r="AH9" s="107">
        <f>'Marketplace Revenue'!AD74</f>
        <v>3575.4529613181699</v>
      </c>
      <c r="AI9" s="107">
        <f>'Marketplace Revenue'!AE74</f>
        <v>3932.9982574499872</v>
      </c>
      <c r="AJ9" s="107">
        <f>'Marketplace Revenue'!AF74</f>
        <v>4326.2980831949862</v>
      </c>
      <c r="AK9" s="107">
        <f>'Marketplace Revenue'!AG74</f>
        <v>4758.9278915144851</v>
      </c>
      <c r="AL9" s="107">
        <f>'Marketplace Revenue'!AH74</f>
        <v>5234.8206806659337</v>
      </c>
      <c r="AM9" s="107">
        <f>'Marketplace Revenue'!AI74</f>
        <v>5758.3027487325271</v>
      </c>
      <c r="AN9" s="107">
        <f>'Marketplace Revenue'!AJ74</f>
        <v>6334.1330236057802</v>
      </c>
      <c r="AO9" s="107">
        <f>'Marketplace Revenue'!AK74</f>
        <v>6967.5463259663584</v>
      </c>
      <c r="AP9" s="107">
        <f>'Marketplace Revenue'!AL74</f>
        <v>7664.3009585629952</v>
      </c>
      <c r="AQ9" s="107">
        <f>'Marketplace Revenue'!AM74</f>
        <v>8430.7310544192951</v>
      </c>
      <c r="AR9" s="104"/>
      <c r="AS9" s="106">
        <f>SUM(H9:J9)</f>
        <v>993</v>
      </c>
      <c r="AT9" s="106">
        <f>SUM(K9:M9)</f>
        <v>1321.6830000000004</v>
      </c>
      <c r="AU9" s="106">
        <f>SUM(N9:P9)</f>
        <v>1759.1600730000009</v>
      </c>
      <c r="AV9" s="106">
        <f>SUM(Q9:S9)</f>
        <v>2341.4420571630017</v>
      </c>
      <c r="AW9" s="106">
        <f>SUM(T9:V9)</f>
        <v>3116.4593780839559</v>
      </c>
      <c r="AX9" s="106">
        <f>SUM(W9:Y9)</f>
        <v>4148.007432229746</v>
      </c>
      <c r="AY9" s="106">
        <f>SUM(Z9:AB9)</f>
        <v>5520.9978922977934</v>
      </c>
      <c r="AZ9" s="106">
        <f>SUM(AC9:AE9)</f>
        <v>7348.4481946483647</v>
      </c>
      <c r="BA9" s="106">
        <f>SUM(AF9:AH9)</f>
        <v>9780.7845470769753</v>
      </c>
      <c r="BB9" s="106">
        <f>SUM(AI9:AK9)</f>
        <v>13018.22423215946</v>
      </c>
      <c r="BC9" s="106">
        <f>SUM(AL9:AN9)</f>
        <v>17327.25645300424</v>
      </c>
      <c r="BD9" s="106">
        <f>SUM(AO9:AQ9)</f>
        <v>23062.57833894865</v>
      </c>
      <c r="BE9" s="104"/>
      <c r="BF9" s="106">
        <f>SUM(AS9:AV9)</f>
        <v>6415.2851301630035</v>
      </c>
      <c r="BG9" s="106">
        <f>SUM(AW9:AZ9)</f>
        <v>20133.912897259859</v>
      </c>
      <c r="BH9" s="106">
        <f>SUM(BA9:BD9)</f>
        <v>63188.843571189325</v>
      </c>
      <c r="BI9" s="105"/>
      <c r="BJ9" s="105"/>
      <c r="BK9" s="105"/>
    </row>
    <row r="10" spans="1:63">
      <c r="B10" s="101" t="s">
        <v>44</v>
      </c>
      <c r="C10" s="32"/>
      <c r="D10" s="32"/>
      <c r="E10" s="32"/>
      <c r="F10" s="101"/>
      <c r="G10" s="32"/>
      <c r="H10" s="104">
        <f t="shared" ref="H10:AQ10" si="5">H8-H9</f>
        <v>-75</v>
      </c>
      <c r="I10" s="103">
        <f t="shared" si="5"/>
        <v>1014.910714285714</v>
      </c>
      <c r="J10" s="103">
        <f t="shared" si="5"/>
        <v>2638.9901147959176</v>
      </c>
      <c r="K10" s="103">
        <f t="shared" si="5"/>
        <v>4784.7879574374383</v>
      </c>
      <c r="L10" s="103">
        <f t="shared" si="5"/>
        <v>7102.5988250668297</v>
      </c>
      <c r="M10" s="103">
        <f t="shared" si="5"/>
        <v>9610.5868397379381</v>
      </c>
      <c r="N10" s="103">
        <f t="shared" si="5"/>
        <v>12328.710757648625</v>
      </c>
      <c r="O10" s="103">
        <f t="shared" si="5"/>
        <v>15278.903925154193</v>
      </c>
      <c r="P10" s="103">
        <f t="shared" si="5"/>
        <v>18485.272219239989</v>
      </c>
      <c r="Q10" s="103">
        <f t="shared" si="5"/>
        <v>21974.311771151228</v>
      </c>
      <c r="R10" s="103">
        <f t="shared" si="5"/>
        <v>25775.148451741974</v>
      </c>
      <c r="S10" s="103">
        <f t="shared" si="5"/>
        <v>29919.801294956033</v>
      </c>
      <c r="T10" s="103">
        <f t="shared" si="5"/>
        <v>34443.472253488217</v>
      </c>
      <c r="U10" s="103">
        <f t="shared" si="5"/>
        <v>39384.864920073982</v>
      </c>
      <c r="V10" s="103">
        <f t="shared" si="5"/>
        <v>44786.535111195117</v>
      </c>
      <c r="W10" s="103">
        <f t="shared" si="5"/>
        <v>50695.276499662708</v>
      </c>
      <c r="X10" s="103">
        <f t="shared" si="5"/>
        <v>57162.544801179873</v>
      </c>
      <c r="Y10" s="103">
        <f t="shared" si="5"/>
        <v>64244.924370492256</v>
      </c>
      <c r="Z10" s="103">
        <f t="shared" si="5"/>
        <v>72004.641448289811</v>
      </c>
      <c r="AA10" s="103">
        <f t="shared" si="5"/>
        <v>80510.128724135939</v>
      </c>
      <c r="AB10" s="103">
        <f t="shared" si="5"/>
        <v>89836.64634722218</v>
      </c>
      <c r="AC10" s="103">
        <f t="shared" si="5"/>
        <v>100066.96502992333</v>
      </c>
      <c r="AD10" s="103">
        <f t="shared" si="5"/>
        <v>111292.11745361883</v>
      </c>
      <c r="AE10" s="103">
        <f t="shared" si="5"/>
        <v>123612.22480719181</v>
      </c>
      <c r="AF10" s="103">
        <f t="shared" si="5"/>
        <v>137894.24971594979</v>
      </c>
      <c r="AG10" s="103">
        <f t="shared" si="5"/>
        <v>154431.40069994092</v>
      </c>
      <c r="AH10" s="103">
        <f t="shared" si="5"/>
        <v>173561.04168864834</v>
      </c>
      <c r="AI10" s="103">
        <f t="shared" si="5"/>
        <v>195671.32636600937</v>
      </c>
      <c r="AJ10" s="103">
        <f t="shared" si="5"/>
        <v>221208.82891484787</v>
      </c>
      <c r="AK10" s="103">
        <f t="shared" si="5"/>
        <v>250687.32074213246</v>
      </c>
      <c r="AL10" s="103">
        <f t="shared" si="5"/>
        <v>284697.86521591141</v>
      </c>
      <c r="AM10" s="103">
        <f t="shared" si="5"/>
        <v>323920.4282628459</v>
      </c>
      <c r="AN10" s="103">
        <f t="shared" si="5"/>
        <v>369137.23236739071</v>
      </c>
      <c r="AO10" s="103">
        <f t="shared" si="5"/>
        <v>421248.1156610921</v>
      </c>
      <c r="AP10" s="103">
        <f t="shared" si="5"/>
        <v>481288.19706163241</v>
      </c>
      <c r="AQ10" s="103">
        <f t="shared" si="5"/>
        <v>550448.19358487567</v>
      </c>
      <c r="AR10" s="17"/>
      <c r="AS10" s="36">
        <f>SUM(H10:J10)</f>
        <v>3578.9008290816319</v>
      </c>
      <c r="AT10" s="36">
        <f>SUM(K10:M10)</f>
        <v>21497.973622242207</v>
      </c>
      <c r="AU10" s="36">
        <f>SUM(N10:P10)</f>
        <v>46092.88690204281</v>
      </c>
      <c r="AV10" s="36">
        <f>SUM(Q10:S10)</f>
        <v>77669.261517849241</v>
      </c>
      <c r="AW10" s="36">
        <f>SUM(T10:V10)</f>
        <v>118614.87228475732</v>
      </c>
      <c r="AX10" s="36">
        <f>SUM(W10:Y10)</f>
        <v>172102.74567133485</v>
      </c>
      <c r="AY10" s="36">
        <f>SUM(Z10:AB10)</f>
        <v>242351.41651964793</v>
      </c>
      <c r="AZ10" s="36">
        <f>SUM(AC10:AE10)</f>
        <v>334971.30729073397</v>
      </c>
      <c r="BA10" s="36">
        <f>SUM(AF10:AH10)</f>
        <v>465886.69210453908</v>
      </c>
      <c r="BB10" s="36">
        <f>SUM(AI10:AK10)</f>
        <v>667567.47602298972</v>
      </c>
      <c r="BC10" s="36">
        <f>SUM(AL10:AN10)</f>
        <v>977755.52584614814</v>
      </c>
      <c r="BD10" s="36">
        <f>SUM(AO10:AQ10)</f>
        <v>1452984.5063076001</v>
      </c>
      <c r="BE10" s="17"/>
      <c r="BF10" s="36">
        <f>SUM(AS10:AV10)</f>
        <v>148839.02287121589</v>
      </c>
      <c r="BG10" s="36">
        <f>SUM(AW10:AZ10)</f>
        <v>868040.34176647407</v>
      </c>
      <c r="BH10" s="36">
        <f>SUM(BA10:BD10)</f>
        <v>3564194.2002812773</v>
      </c>
    </row>
    <row r="11" spans="1:63">
      <c r="B11" s="102" t="s">
        <v>35</v>
      </c>
      <c r="C11" s="32"/>
      <c r="D11" s="32"/>
      <c r="E11" s="32"/>
      <c r="F11" s="101"/>
      <c r="G11" s="32"/>
      <c r="H11" s="15">
        <f t="shared" ref="H11:AQ11" si="6">IF(ISNUMBER(H10/H8),H10/H8,"n/a ")</f>
        <v>-0.33333333333333331</v>
      </c>
      <c r="I11" s="15">
        <f t="shared" si="6"/>
        <v>0.75463055168293158</v>
      </c>
      <c r="J11" s="15">
        <f t="shared" si="6"/>
        <v>0.87908021475124754</v>
      </c>
      <c r="K11" s="15">
        <f t="shared" si="6"/>
        <v>0.92297584391346255</v>
      </c>
      <c r="L11" s="15">
        <f t="shared" si="6"/>
        <v>0.94176081025067437</v>
      </c>
      <c r="M11" s="15">
        <f t="shared" si="6"/>
        <v>0.95213340073439579</v>
      </c>
      <c r="N11" s="15">
        <f t="shared" si="6"/>
        <v>0.95867333591409765</v>
      </c>
      <c r="O11" s="15">
        <f t="shared" si="6"/>
        <v>0.96314719779593583</v>
      </c>
      <c r="P11" s="15">
        <f t="shared" si="6"/>
        <v>0.96638096431472686</v>
      </c>
      <c r="Q11" s="15">
        <f t="shared" si="6"/>
        <v>0.96881254801875027</v>
      </c>
      <c r="R11" s="15">
        <f t="shared" si="6"/>
        <v>0.97069578612484764</v>
      </c>
      <c r="S11" s="15">
        <f t="shared" si="6"/>
        <v>0.9721879924073763</v>
      </c>
      <c r="T11" s="15">
        <f t="shared" si="6"/>
        <v>0.97339187529684734</v>
      </c>
      <c r="U11" s="15">
        <f t="shared" si="6"/>
        <v>0.97437735361043709</v>
      </c>
      <c r="V11" s="15">
        <f t="shared" si="6"/>
        <v>0.97519368454178967</v>
      </c>
      <c r="W11" s="15">
        <f t="shared" si="6"/>
        <v>0.97587657710873588</v>
      </c>
      <c r="X11" s="15">
        <f t="shared" si="6"/>
        <v>0.97645255407689491</v>
      </c>
      <c r="Y11" s="15">
        <f t="shared" si="6"/>
        <v>0.97694172891924236</v>
      </c>
      <c r="Z11" s="15">
        <f t="shared" si="6"/>
        <v>0.9773596314334092</v>
      </c>
      <c r="AA11" s="15">
        <f t="shared" si="6"/>
        <v>0.97771844180488743</v>
      </c>
      <c r="AB11" s="15">
        <f t="shared" si="6"/>
        <v>0.9780278453801472</v>
      </c>
      <c r="AC11" s="15">
        <f t="shared" si="6"/>
        <v>0.97829563761947813</v>
      </c>
      <c r="AD11" s="15">
        <f t="shared" si="6"/>
        <v>0.9785281605445324</v>
      </c>
      <c r="AE11" s="15">
        <f t="shared" si="6"/>
        <v>0.97873062309287662</v>
      </c>
      <c r="AF11" s="15">
        <f t="shared" si="6"/>
        <v>0.97902067997390541</v>
      </c>
      <c r="AG11" s="15">
        <f t="shared" si="6"/>
        <v>0.97938626064836853</v>
      </c>
      <c r="AH11" s="15">
        <f t="shared" si="6"/>
        <v>0.9798152663662929</v>
      </c>
      <c r="AI11" s="15">
        <f t="shared" si="6"/>
        <v>0.98029602682772865</v>
      </c>
      <c r="AJ11" s="15">
        <f t="shared" si="6"/>
        <v>0.98081763075765782</v>
      </c>
      <c r="AK11" s="15">
        <f t="shared" si="6"/>
        <v>0.98137013983579924</v>
      </c>
      <c r="AL11" s="15">
        <f t="shared" si="6"/>
        <v>0.98194470325248773</v>
      </c>
      <c r="AM11" s="15">
        <f t="shared" si="6"/>
        <v>0.98253359344394509</v>
      </c>
      <c r="AN11" s="15">
        <f t="shared" si="6"/>
        <v>0.98313018353074744</v>
      </c>
      <c r="AO11" s="15">
        <f t="shared" si="6"/>
        <v>0.9837288848949739</v>
      </c>
      <c r="AP11" s="15">
        <f t="shared" si="6"/>
        <v>0.98432506022651212</v>
      </c>
      <c r="AQ11" s="15">
        <f t="shared" si="6"/>
        <v>0.9849149239974283</v>
      </c>
      <c r="AR11" s="100"/>
      <c r="AS11" s="88">
        <f t="shared" ref="AS11:BD11" si="7">IF(ISNUMBER(AS10/AS8),AS10/AS8,"n/a ")</f>
        <v>0.78280368776077192</v>
      </c>
      <c r="AT11" s="88">
        <f t="shared" si="7"/>
        <v>0.9420813808954619</v>
      </c>
      <c r="AU11" s="88">
        <f t="shared" si="7"/>
        <v>0.96323751680011749</v>
      </c>
      <c r="AV11" s="88">
        <f t="shared" si="7"/>
        <v>0.97073588966796376</v>
      </c>
      <c r="AW11" s="88">
        <f t="shared" si="7"/>
        <v>0.97439887220887711</v>
      </c>
      <c r="AX11" s="88">
        <f t="shared" si="7"/>
        <v>0.97646530662032183</v>
      </c>
      <c r="AY11" s="88">
        <f t="shared" si="7"/>
        <v>0.97772645291975768</v>
      </c>
      <c r="AZ11" s="88">
        <f t="shared" si="7"/>
        <v>0.97853337975125376</v>
      </c>
      <c r="BA11" s="88">
        <f t="shared" si="7"/>
        <v>0.9794377689727134</v>
      </c>
      <c r="BB11" s="88">
        <f t="shared" si="7"/>
        <v>0.98087202797931405</v>
      </c>
      <c r="BC11" s="88">
        <f t="shared" si="7"/>
        <v>0.98258712062832665</v>
      </c>
      <c r="BD11" s="88">
        <f t="shared" si="7"/>
        <v>0.98437544535073462</v>
      </c>
      <c r="BE11" s="100"/>
      <c r="BF11" s="88">
        <f>IF(ISNUMBER(BF10/BF8),BF10/BF8,"n/a ")</f>
        <v>0.95867885913925144</v>
      </c>
      <c r="BG11" s="88">
        <f>IF(ISNUMBER(BG10/BG8),BG10/BG8,"n/a ")</f>
        <v>0.97733112304084668</v>
      </c>
      <c r="BH11" s="88">
        <f>IF(ISNUMBER(BH10/BH8),BH10/BH8,"n/a ")</f>
        <v>0.98258004660459597</v>
      </c>
    </row>
    <row r="12" spans="1:63">
      <c r="AS12" s="23"/>
      <c r="AT12" s="23"/>
      <c r="AU12" s="23"/>
      <c r="AV12" s="23"/>
      <c r="AW12" s="23"/>
      <c r="AX12" s="23"/>
      <c r="AY12" s="23"/>
      <c r="AZ12" s="23"/>
      <c r="BA12" s="22"/>
      <c r="BB12" s="22"/>
      <c r="BC12" s="22"/>
      <c r="BD12" s="22"/>
      <c r="BF12" s="21"/>
      <c r="BG12" s="21"/>
      <c r="BH12" s="21"/>
    </row>
    <row r="13" spans="1:63">
      <c r="B13" s="4" t="s">
        <v>43</v>
      </c>
      <c r="AS13" s="23"/>
      <c r="AT13" s="23"/>
      <c r="AU13" s="23"/>
      <c r="AV13" s="23"/>
      <c r="AW13" s="23"/>
      <c r="AX13" s="23"/>
      <c r="AY13" s="23"/>
      <c r="AZ13" s="23"/>
      <c r="BA13" s="22"/>
      <c r="BB13" s="22"/>
      <c r="BC13" s="22"/>
      <c r="BD13" s="22"/>
      <c r="BF13" s="21"/>
      <c r="BG13" s="21"/>
      <c r="BH13" s="21"/>
    </row>
    <row r="14" spans="1:63">
      <c r="B14" s="99" t="str">
        <f>PROPER(Sales!B4)&amp;" Expense"</f>
        <v>Sales Expense</v>
      </c>
      <c r="H14" s="5">
        <f>Sales!F52</f>
        <v>0</v>
      </c>
      <c r="I14" s="5">
        <f>Sales!G52</f>
        <v>0</v>
      </c>
      <c r="J14" s="5">
        <f>Sales!H52</f>
        <v>0</v>
      </c>
      <c r="K14" s="5">
        <f>Sales!I52</f>
        <v>0</v>
      </c>
      <c r="L14" s="5">
        <f>Sales!J52</f>
        <v>0</v>
      </c>
      <c r="M14" s="5">
        <f>Sales!K52</f>
        <v>0</v>
      </c>
      <c r="N14" s="5">
        <f>Sales!L52</f>
        <v>0</v>
      </c>
      <c r="O14" s="5">
        <f>Sales!M52</f>
        <v>0</v>
      </c>
      <c r="P14" s="5">
        <f>Sales!N52</f>
        <v>0</v>
      </c>
      <c r="Q14" s="5">
        <f>Sales!O52</f>
        <v>0</v>
      </c>
      <c r="R14" s="5">
        <f>Sales!P52</f>
        <v>0</v>
      </c>
      <c r="S14" s="5">
        <f>Sales!Q52</f>
        <v>0</v>
      </c>
      <c r="T14" s="5">
        <f>Sales!R52</f>
        <v>19265</v>
      </c>
      <c r="U14" s="5">
        <f>Sales!S52</f>
        <v>16265</v>
      </c>
      <c r="V14" s="5">
        <f>Sales!T52</f>
        <v>16265</v>
      </c>
      <c r="W14" s="5">
        <f>Sales!U52</f>
        <v>16265</v>
      </c>
      <c r="X14" s="5">
        <f>Sales!V52</f>
        <v>16265</v>
      </c>
      <c r="Y14" s="5">
        <f>Sales!W52</f>
        <v>30091.875</v>
      </c>
      <c r="Z14" s="5">
        <f>Sales!X52</f>
        <v>27091.875</v>
      </c>
      <c r="AA14" s="5">
        <f>Sales!Y52</f>
        <v>27091.875</v>
      </c>
      <c r="AB14" s="5">
        <f>Sales!Z52</f>
        <v>27091.875</v>
      </c>
      <c r="AC14" s="5">
        <f>Sales!AA52</f>
        <v>27091.875</v>
      </c>
      <c r="AD14" s="5">
        <f>Sales!AB52</f>
        <v>43390.625</v>
      </c>
      <c r="AE14" s="5">
        <f>Sales!AC52</f>
        <v>40390.625</v>
      </c>
      <c r="AF14" s="5">
        <f>Sales!AD52</f>
        <v>40746.574999999997</v>
      </c>
      <c r="AG14" s="5">
        <f>Sales!AE52</f>
        <v>40746.574999999997</v>
      </c>
      <c r="AH14" s="5">
        <f>Sales!AF52</f>
        <v>40746.574999999997</v>
      </c>
      <c r="AI14" s="5">
        <f>Sales!AG52</f>
        <v>40746.574999999997</v>
      </c>
      <c r="AJ14" s="5">
        <f>Sales!AH52</f>
        <v>54573.450000000004</v>
      </c>
      <c r="AK14" s="5">
        <f>Sales!AI52</f>
        <v>51766.256250000006</v>
      </c>
      <c r="AL14" s="5">
        <f>Sales!AJ52</f>
        <v>51766.256250000006</v>
      </c>
      <c r="AM14" s="5">
        <f>Sales!AK52</f>
        <v>51766.256250000006</v>
      </c>
      <c r="AN14" s="5">
        <f>Sales!AL52</f>
        <v>51766.256250000006</v>
      </c>
      <c r="AO14" s="5">
        <f>Sales!AM52</f>
        <v>51766.256250000006</v>
      </c>
      <c r="AP14" s="5">
        <f>Sales!AN52</f>
        <v>52033.21875</v>
      </c>
      <c r="AQ14" s="5">
        <f>Sales!AO52</f>
        <v>52033.21875</v>
      </c>
      <c r="AS14" s="28">
        <f t="shared" ref="AS14:AS18" si="8">SUM(H14:J14)</f>
        <v>0</v>
      </c>
      <c r="AT14" s="28">
        <f t="shared" ref="AT14:AT18" si="9">SUM(K14:M14)</f>
        <v>0</v>
      </c>
      <c r="AU14" s="28">
        <f t="shared" ref="AU14:AU18" si="10">SUM(N14:P14)</f>
        <v>0</v>
      </c>
      <c r="AV14" s="28">
        <f t="shared" ref="AV14:AV18" si="11">SUM(Q14:S14)</f>
        <v>0</v>
      </c>
      <c r="AW14" s="28">
        <f t="shared" ref="AW14:AW18" si="12">SUM(T14:V14)</f>
        <v>51795</v>
      </c>
      <c r="AX14" s="28">
        <f t="shared" ref="AX14:AX18" si="13">SUM(W14:Y14)</f>
        <v>62621.875</v>
      </c>
      <c r="AY14" s="28">
        <f t="shared" ref="AY14:AY18" si="14">SUM(Z14:AB14)</f>
        <v>81275.625</v>
      </c>
      <c r="AZ14" s="28">
        <f t="shared" ref="AZ14:AZ18" si="15">SUM(AC14:AE14)</f>
        <v>110873.125</v>
      </c>
      <c r="BA14" s="28">
        <f t="shared" ref="BA14:BA18" si="16">SUM(AF14:AH14)</f>
        <v>122239.72499999999</v>
      </c>
      <c r="BB14" s="28">
        <f t="shared" ref="BB14:BB18" si="17">SUM(AI14:AK14)</f>
        <v>147086.28125</v>
      </c>
      <c r="BC14" s="28">
        <f t="shared" ref="BC14:BC18" si="18">SUM(AL14:AN14)</f>
        <v>155298.76875000002</v>
      </c>
      <c r="BD14" s="80">
        <f t="shared" ref="BD14:BD18" si="19">SUM(AO14:AQ14)</f>
        <v>155832.69375000001</v>
      </c>
      <c r="BF14" s="80">
        <f t="shared" ref="BF14:BF18" si="20">SUM(AS14:AV14)</f>
        <v>0</v>
      </c>
      <c r="BG14" s="80">
        <f t="shared" ref="BG14:BG18" si="21">SUM(AW14:AZ14)</f>
        <v>306565.625</v>
      </c>
      <c r="BH14" s="80">
        <f t="shared" ref="BH14:BH18" si="22">SUM(BA14:BD14)</f>
        <v>580457.46875</v>
      </c>
    </row>
    <row r="15" spans="1:63">
      <c r="B15" s="99" t="str">
        <f>PROPER(Marketing!B4)&amp;" Expense"</f>
        <v>Marketing Expense</v>
      </c>
      <c r="H15" s="5">
        <f>+Marketing!F54</f>
        <v>8100</v>
      </c>
      <c r="I15" s="5">
        <f>+Marketing!G54</f>
        <v>9000</v>
      </c>
      <c r="J15" s="5">
        <f>+Marketing!H54</f>
        <v>25840</v>
      </c>
      <c r="K15" s="5">
        <f>+Marketing!I54</f>
        <v>23200</v>
      </c>
      <c r="L15" s="5">
        <f>+Marketing!J54</f>
        <v>23421</v>
      </c>
      <c r="M15" s="5">
        <f>+Marketing!K54</f>
        <v>23664.1</v>
      </c>
      <c r="N15" s="5">
        <f>+Marketing!L54</f>
        <v>40421.51</v>
      </c>
      <c r="O15" s="5">
        <f>+Marketing!M54</f>
        <v>40215.661</v>
      </c>
      <c r="P15" s="5">
        <f>+Marketing!N54</f>
        <v>40539.227100000004</v>
      </c>
      <c r="Q15" s="5">
        <f>+Marketing!O54</f>
        <v>40895.149810000003</v>
      </c>
      <c r="R15" s="5">
        <f>+Marketing!P54</f>
        <v>41286.664791000003</v>
      </c>
      <c r="S15" s="5">
        <f>+Marketing!Q54</f>
        <v>41717.331270100003</v>
      </c>
      <c r="T15" s="5">
        <f>+Marketing!R54</f>
        <v>49691.06439711</v>
      </c>
      <c r="U15" s="5">
        <f>+Marketing!S54</f>
        <v>62252.795836821002</v>
      </c>
      <c r="V15" s="5">
        <f>+Marketing!T54</f>
        <v>60181.962920503101</v>
      </c>
      <c r="W15" s="5">
        <f>+Marketing!U54</f>
        <v>60812.501712553407</v>
      </c>
      <c r="X15" s="5">
        <f>+Marketing!V54</f>
        <v>61506.094383808755</v>
      </c>
      <c r="Y15" s="5">
        <f>+Marketing!W54</f>
        <v>62269.046322189628</v>
      </c>
      <c r="Z15" s="5">
        <f>+Marketing!X54</f>
        <v>63464.243454408599</v>
      </c>
      <c r="AA15" s="5">
        <f>+Marketing!Y54</f>
        <v>76456.165299849454</v>
      </c>
      <c r="AB15" s="5">
        <f>+Marketing!Z54</f>
        <v>86512.279329834419</v>
      </c>
      <c r="AC15" s="5">
        <f>+Marketing!AA54</f>
        <v>84629.317262817858</v>
      </c>
      <c r="AD15" s="5">
        <f>+Marketing!AB54</f>
        <v>85858.058989099634</v>
      </c>
      <c r="AE15" s="5">
        <f>+Marketing!AC54</f>
        <v>87209.674888009613</v>
      </c>
      <c r="AF15" s="5">
        <f>+Marketing!AD54</f>
        <v>99997.341121211037</v>
      </c>
      <c r="AG15" s="5">
        <f>+Marketing!AE54</f>
        <v>99784.501039392693</v>
      </c>
      <c r="AH15" s="5">
        <f>+Marketing!AF54</f>
        <v>113291.39588280159</v>
      </c>
      <c r="AI15" s="5">
        <f>+Marketing!AG54</f>
        <v>113683.19995272183</v>
      </c>
      <c r="AJ15" s="5">
        <f>+Marketing!AH54</f>
        <v>117583.7746331301</v>
      </c>
      <c r="AK15" s="5">
        <f>+Marketing!AI54</f>
        <v>122069.43551559962</v>
      </c>
      <c r="AL15" s="5">
        <f>+Marketing!AJ54</f>
        <v>127227.94553043955</v>
      </c>
      <c r="AM15" s="5">
        <f>+Marketing!AK54</f>
        <v>133308.5445475055</v>
      </c>
      <c r="AN15" s="5">
        <f>+Marketing!AL54</f>
        <v>149921.89279213129</v>
      </c>
      <c r="AO15" s="5">
        <f>+Marketing!AM54</f>
        <v>154767.34171095098</v>
      </c>
      <c r="AP15" s="5">
        <f>+Marketing!AN54</f>
        <v>163789.60796759359</v>
      </c>
      <c r="AQ15" s="5">
        <f>+Marketing!AO54</f>
        <v>174165.21416273265</v>
      </c>
      <c r="AR15" s="5"/>
      <c r="AS15" s="28">
        <f t="shared" si="8"/>
        <v>42940</v>
      </c>
      <c r="AT15" s="28">
        <f t="shared" si="9"/>
        <v>70285.100000000006</v>
      </c>
      <c r="AU15" s="28">
        <f t="shared" si="10"/>
        <v>121176.39810000001</v>
      </c>
      <c r="AV15" s="28">
        <f t="shared" si="11"/>
        <v>123899.14587110002</v>
      </c>
      <c r="AW15" s="28">
        <f t="shared" si="12"/>
        <v>172125.8231544341</v>
      </c>
      <c r="AX15" s="28">
        <f t="shared" si="13"/>
        <v>184587.64241855178</v>
      </c>
      <c r="AY15" s="28">
        <f t="shared" si="14"/>
        <v>226432.68808409249</v>
      </c>
      <c r="AZ15" s="28">
        <f t="shared" si="15"/>
        <v>257697.05113992712</v>
      </c>
      <c r="BA15" s="28">
        <f t="shared" si="16"/>
        <v>313073.23804340535</v>
      </c>
      <c r="BB15" s="28">
        <f t="shared" si="17"/>
        <v>353336.41010145156</v>
      </c>
      <c r="BC15" s="28">
        <f t="shared" si="18"/>
        <v>410458.38287007634</v>
      </c>
      <c r="BD15" s="28">
        <f t="shared" si="19"/>
        <v>492722.16384127719</v>
      </c>
      <c r="BF15" s="28">
        <f t="shared" si="20"/>
        <v>358300.64397110004</v>
      </c>
      <c r="BG15" s="28">
        <f t="shared" si="21"/>
        <v>840843.20479700551</v>
      </c>
      <c r="BH15" s="28">
        <f t="shared" si="22"/>
        <v>1569590.1948562104</v>
      </c>
    </row>
    <row r="16" spans="1:63">
      <c r="B16" s="99" t="str">
        <f>PROPER('R&amp;D'!B4)&amp;" Expense"</f>
        <v>R&amp;D Expense</v>
      </c>
      <c r="H16" s="5">
        <f>+'R&amp;D'!F51</f>
        <v>59751.25</v>
      </c>
      <c r="I16" s="5">
        <f>+'R&amp;D'!G51</f>
        <v>40751.25</v>
      </c>
      <c r="J16" s="5">
        <f>+'R&amp;D'!H51</f>
        <v>50378.125</v>
      </c>
      <c r="K16" s="5">
        <f>+'R&amp;D'!I51</f>
        <v>47378.125</v>
      </c>
      <c r="L16" s="5">
        <f>+'R&amp;D'!J51</f>
        <v>47378.125</v>
      </c>
      <c r="M16" s="5">
        <f>+'R&amp;D'!K51</f>
        <v>47378.125</v>
      </c>
      <c r="N16" s="5">
        <f>+'R&amp;D'!L51</f>
        <v>47378.125</v>
      </c>
      <c r="O16" s="5">
        <f>+'R&amp;D'!M51</f>
        <v>58982.5</v>
      </c>
      <c r="P16" s="5">
        <f>+'R&amp;D'!N51</f>
        <v>55982.5</v>
      </c>
      <c r="Q16" s="5">
        <f>+'R&amp;D'!O51</f>
        <v>78696.875</v>
      </c>
      <c r="R16" s="5">
        <f>+'R&amp;D'!P51</f>
        <v>72696.875</v>
      </c>
      <c r="S16" s="5">
        <f>+'R&amp;D'!Q51</f>
        <v>72696.875</v>
      </c>
      <c r="T16" s="5">
        <f>+'R&amp;D'!R51</f>
        <v>96703.912500000006</v>
      </c>
      <c r="U16" s="5">
        <f>+'R&amp;D'!S51</f>
        <v>83703.912500000006</v>
      </c>
      <c r="V16" s="5">
        <f>+'R&amp;D'!T51</f>
        <v>83896.71875</v>
      </c>
      <c r="W16" s="5">
        <f>+'R&amp;D'!U51</f>
        <v>83896.71875</v>
      </c>
      <c r="X16" s="5">
        <f>+'R&amp;D'!V51</f>
        <v>83896.71875</v>
      </c>
      <c r="Y16" s="5">
        <f>+'R&amp;D'!W51</f>
        <v>95995.46875</v>
      </c>
      <c r="Z16" s="5">
        <f>+'R&amp;D'!X51</f>
        <v>92995.46875</v>
      </c>
      <c r="AA16" s="5">
        <f>+'R&amp;D'!Y51</f>
        <v>93247.6</v>
      </c>
      <c r="AB16" s="5">
        <f>+'R&amp;D'!Z51</f>
        <v>93247.6</v>
      </c>
      <c r="AC16" s="5">
        <f>+'R&amp;D'!AA51</f>
        <v>93737.03125</v>
      </c>
      <c r="AD16" s="5">
        <f>+'R&amp;D'!AB51</f>
        <v>93737.03125</v>
      </c>
      <c r="AE16" s="5">
        <f>+'R&amp;D'!AC51</f>
        <v>93737.03125</v>
      </c>
      <c r="AF16" s="5">
        <f>+'R&amp;D'!AD51</f>
        <v>104033.65625</v>
      </c>
      <c r="AG16" s="5">
        <f>+'R&amp;D'!AE51</f>
        <v>94033.65625</v>
      </c>
      <c r="AH16" s="5">
        <f>+'R&amp;D'!AF51</f>
        <v>105638.03125</v>
      </c>
      <c r="AI16" s="5">
        <f>+'R&amp;D'!AG51</f>
        <v>115231.15625</v>
      </c>
      <c r="AJ16" s="5">
        <f>+'R&amp;D'!AH51</f>
        <v>112231.15625</v>
      </c>
      <c r="AK16" s="5">
        <f>+'R&amp;D'!AI51</f>
        <v>112498.11875000001</v>
      </c>
      <c r="AL16" s="5">
        <f>+'R&amp;D'!AJ51</f>
        <v>112498.11875000001</v>
      </c>
      <c r="AM16" s="5">
        <f>+'R&amp;D'!AK51</f>
        <v>112498.11875000001</v>
      </c>
      <c r="AN16" s="5">
        <f>+'R&amp;D'!AL51</f>
        <v>112498.11875000001</v>
      </c>
      <c r="AO16" s="5">
        <f>+'R&amp;D'!AM51</f>
        <v>123608.11875000001</v>
      </c>
      <c r="AP16" s="5">
        <f>+'R&amp;D'!AN51</f>
        <v>120608.11875000001</v>
      </c>
      <c r="AQ16" s="5">
        <f>+'R&amp;D'!AO51</f>
        <v>120608.11875000001</v>
      </c>
      <c r="AR16" s="5"/>
      <c r="AS16" s="98">
        <f t="shared" si="8"/>
        <v>150880.625</v>
      </c>
      <c r="AT16" s="98">
        <f t="shared" si="9"/>
        <v>142134.375</v>
      </c>
      <c r="AU16" s="98">
        <f t="shared" si="10"/>
        <v>162343.125</v>
      </c>
      <c r="AV16" s="28">
        <f t="shared" si="11"/>
        <v>224090.625</v>
      </c>
      <c r="AW16" s="98">
        <f t="shared" si="12"/>
        <v>264304.54375000001</v>
      </c>
      <c r="AX16" s="98">
        <f t="shared" si="13"/>
        <v>263788.90625</v>
      </c>
      <c r="AY16" s="98">
        <f t="shared" si="14"/>
        <v>279490.66875000001</v>
      </c>
      <c r="AZ16" s="98">
        <f t="shared" si="15"/>
        <v>281211.09375</v>
      </c>
      <c r="BA16" s="98">
        <f t="shared" si="16"/>
        <v>303705.34375</v>
      </c>
      <c r="BB16" s="98">
        <f t="shared" si="17"/>
        <v>339960.43125000002</v>
      </c>
      <c r="BC16" s="98">
        <f t="shared" si="18"/>
        <v>337494.35625000001</v>
      </c>
      <c r="BD16" s="98">
        <f t="shared" si="19"/>
        <v>364824.35625000001</v>
      </c>
      <c r="BF16" s="80">
        <f t="shared" si="20"/>
        <v>679448.75</v>
      </c>
      <c r="BG16" s="80">
        <f t="shared" si="21"/>
        <v>1088795.2124999999</v>
      </c>
      <c r="BH16" s="80">
        <f t="shared" si="22"/>
        <v>1345984.4875</v>
      </c>
    </row>
    <row r="17" spans="2:60">
      <c r="B17" s="99" t="str">
        <f>PROPER('G&amp;A'!B4)&amp;" Expense"</f>
        <v>G&amp;A Expense</v>
      </c>
      <c r="H17" s="5">
        <f>'G&amp;A'!F60</f>
        <v>66306.25</v>
      </c>
      <c r="I17" s="5">
        <f>'G&amp;A'!G60</f>
        <v>61306.25</v>
      </c>
      <c r="J17" s="5">
        <f>'G&amp;A'!H60</f>
        <v>57306.25</v>
      </c>
      <c r="K17" s="5">
        <f>'G&amp;A'!I60</f>
        <v>72306.25</v>
      </c>
      <c r="L17" s="5">
        <f>'G&amp;A'!J60</f>
        <v>73461.25</v>
      </c>
      <c r="M17" s="5">
        <f>'G&amp;A'!K60</f>
        <v>69461.25</v>
      </c>
      <c r="N17" s="5">
        <f>'G&amp;A'!L60</f>
        <v>68461.25</v>
      </c>
      <c r="O17" s="5">
        <f>'G&amp;A'!M60</f>
        <v>65461.25</v>
      </c>
      <c r="P17" s="5">
        <f>'G&amp;A'!N60</f>
        <v>65461.25</v>
      </c>
      <c r="Q17" s="5">
        <f>'G&amp;A'!O60</f>
        <v>65461.25</v>
      </c>
      <c r="R17" s="5">
        <f>'G&amp;A'!P60</f>
        <v>69461.25</v>
      </c>
      <c r="S17" s="5">
        <f>'G&amp;A'!Q60</f>
        <v>65461.25</v>
      </c>
      <c r="T17" s="5">
        <f>'G&amp;A'!R60</f>
        <v>85564.4375</v>
      </c>
      <c r="U17" s="5">
        <f>'G&amp;A'!S60</f>
        <v>86564.4375</v>
      </c>
      <c r="V17" s="5">
        <f>'G&amp;A'!T60</f>
        <v>82564.4375</v>
      </c>
      <c r="W17" s="5">
        <f>'G&amp;A'!U60</f>
        <v>97564.4375</v>
      </c>
      <c r="X17" s="5">
        <f>'G&amp;A'!V60</f>
        <v>87683.087500000009</v>
      </c>
      <c r="Y17" s="5">
        <f>'G&amp;A'!W60</f>
        <v>86683.087500000009</v>
      </c>
      <c r="Z17" s="5">
        <f>'G&amp;A'!X60</f>
        <v>97826.837500000009</v>
      </c>
      <c r="AA17" s="5">
        <f>'G&amp;A'!Y60</f>
        <v>91826.837500000009</v>
      </c>
      <c r="AB17" s="5">
        <f>'G&amp;A'!Z60</f>
        <v>91826.837500000009</v>
      </c>
      <c r="AC17" s="5">
        <f>'G&amp;A'!AA60</f>
        <v>91826.837500000009</v>
      </c>
      <c r="AD17" s="5">
        <f>'G&amp;A'!AB60</f>
        <v>95826.837500000009</v>
      </c>
      <c r="AE17" s="5">
        <f>'G&amp;A'!AC60</f>
        <v>91826.837500000009</v>
      </c>
      <c r="AF17" s="5">
        <f>'G&amp;A'!AD60</f>
        <v>92182.787500000006</v>
      </c>
      <c r="AG17" s="5">
        <f>'G&amp;A'!AE60</f>
        <v>92182.787500000006</v>
      </c>
      <c r="AH17" s="5">
        <f>'G&amp;A'!AF60</f>
        <v>92182.787500000006</v>
      </c>
      <c r="AI17" s="5">
        <f>'G&amp;A'!AG60</f>
        <v>121304.03750000001</v>
      </c>
      <c r="AJ17" s="5">
        <f>'G&amp;A'!AH60</f>
        <v>108304.03750000001</v>
      </c>
      <c r="AK17" s="5">
        <f>'G&amp;A'!AI60</f>
        <v>103304.03750000001</v>
      </c>
      <c r="AL17" s="5">
        <f>'G&amp;A'!AJ60</f>
        <v>106452.35</v>
      </c>
      <c r="AM17" s="5">
        <f>'G&amp;A'!AK60</f>
        <v>103452.35</v>
      </c>
      <c r="AN17" s="5">
        <f>'G&amp;A'!AL60</f>
        <v>103452.35</v>
      </c>
      <c r="AO17" s="5">
        <f>'G&amp;A'!AM60</f>
        <v>103452.35</v>
      </c>
      <c r="AP17" s="5">
        <f>'G&amp;A'!AN60</f>
        <v>103452.35</v>
      </c>
      <c r="AQ17" s="5">
        <f>'G&amp;A'!AO60</f>
        <v>103452.35</v>
      </c>
      <c r="AS17" s="28">
        <f t="shared" si="8"/>
        <v>184918.75</v>
      </c>
      <c r="AT17" s="28">
        <f t="shared" si="9"/>
        <v>215228.75</v>
      </c>
      <c r="AU17" s="28">
        <f t="shared" si="10"/>
        <v>199383.75</v>
      </c>
      <c r="AV17" s="28">
        <f t="shared" si="11"/>
        <v>200383.75</v>
      </c>
      <c r="AW17" s="28">
        <f t="shared" si="12"/>
        <v>254693.3125</v>
      </c>
      <c r="AX17" s="28">
        <f t="shared" si="13"/>
        <v>271930.61250000005</v>
      </c>
      <c r="AY17" s="28">
        <f t="shared" si="14"/>
        <v>281480.51250000001</v>
      </c>
      <c r="AZ17" s="28">
        <f t="shared" si="15"/>
        <v>279480.51250000001</v>
      </c>
      <c r="BA17" s="28">
        <f t="shared" si="16"/>
        <v>276548.36250000005</v>
      </c>
      <c r="BB17" s="28">
        <f t="shared" si="17"/>
        <v>332912.11250000005</v>
      </c>
      <c r="BC17" s="28">
        <f t="shared" si="18"/>
        <v>313357.05000000005</v>
      </c>
      <c r="BD17" s="28">
        <f t="shared" si="19"/>
        <v>310357.05000000005</v>
      </c>
      <c r="BF17" s="80">
        <f t="shared" si="20"/>
        <v>799915</v>
      </c>
      <c r="BG17" s="80">
        <f t="shared" si="21"/>
        <v>1087584.95</v>
      </c>
      <c r="BH17" s="80">
        <f t="shared" si="22"/>
        <v>1233174.5750000002</v>
      </c>
    </row>
    <row r="18" spans="2:60">
      <c r="B18" s="587" t="s">
        <v>42</v>
      </c>
      <c r="C18" s="588"/>
      <c r="D18" s="588"/>
      <c r="E18" s="588"/>
      <c r="F18" s="588"/>
      <c r="G18" s="589"/>
      <c r="H18" s="37">
        <f t="shared" ref="H18:AQ18" si="23">SUM(H14:H17)</f>
        <v>134157.5</v>
      </c>
      <c r="I18" s="37">
        <f t="shared" si="23"/>
        <v>111057.5</v>
      </c>
      <c r="J18" s="37">
        <f t="shared" si="23"/>
        <v>133524.375</v>
      </c>
      <c r="K18" s="37">
        <f t="shared" si="23"/>
        <v>142884.375</v>
      </c>
      <c r="L18" s="37">
        <f t="shared" si="23"/>
        <v>144260.375</v>
      </c>
      <c r="M18" s="37">
        <f t="shared" si="23"/>
        <v>140503.47500000001</v>
      </c>
      <c r="N18" s="37">
        <f t="shared" si="23"/>
        <v>156260.88500000001</v>
      </c>
      <c r="O18" s="37">
        <f t="shared" si="23"/>
        <v>164659.41099999999</v>
      </c>
      <c r="P18" s="37">
        <f t="shared" si="23"/>
        <v>161982.97710000002</v>
      </c>
      <c r="Q18" s="37">
        <f t="shared" si="23"/>
        <v>185053.27481</v>
      </c>
      <c r="R18" s="37">
        <f t="shared" si="23"/>
        <v>183444.78979100002</v>
      </c>
      <c r="S18" s="37">
        <f t="shared" si="23"/>
        <v>179875.4562701</v>
      </c>
      <c r="T18" s="37">
        <f t="shared" si="23"/>
        <v>251224.41439711</v>
      </c>
      <c r="U18" s="37">
        <f t="shared" si="23"/>
        <v>248786.145836821</v>
      </c>
      <c r="V18" s="37">
        <f t="shared" si="23"/>
        <v>242908.11917050311</v>
      </c>
      <c r="W18" s="37">
        <f t="shared" si="23"/>
        <v>258538.65796255341</v>
      </c>
      <c r="X18" s="37">
        <f t="shared" si="23"/>
        <v>249350.90063380875</v>
      </c>
      <c r="Y18" s="37">
        <f t="shared" si="23"/>
        <v>275039.47757218964</v>
      </c>
      <c r="Z18" s="37">
        <f t="shared" si="23"/>
        <v>281378.42470440862</v>
      </c>
      <c r="AA18" s="37">
        <f t="shared" si="23"/>
        <v>288622.47779984947</v>
      </c>
      <c r="AB18" s="37">
        <f t="shared" si="23"/>
        <v>298678.59182983445</v>
      </c>
      <c r="AC18" s="37">
        <f t="shared" si="23"/>
        <v>297285.0610128179</v>
      </c>
      <c r="AD18" s="37">
        <f t="shared" si="23"/>
        <v>318812.55273909966</v>
      </c>
      <c r="AE18" s="37">
        <f t="shared" si="23"/>
        <v>313164.16863800964</v>
      </c>
      <c r="AF18" s="37">
        <f t="shared" si="23"/>
        <v>336960.359871211</v>
      </c>
      <c r="AG18" s="37">
        <f t="shared" si="23"/>
        <v>326747.51978939271</v>
      </c>
      <c r="AH18" s="37">
        <f t="shared" si="23"/>
        <v>351858.78963280155</v>
      </c>
      <c r="AI18" s="37">
        <f t="shared" si="23"/>
        <v>390964.96870272188</v>
      </c>
      <c r="AJ18" s="37">
        <f t="shared" si="23"/>
        <v>392692.41838313011</v>
      </c>
      <c r="AK18" s="37">
        <f t="shared" si="23"/>
        <v>389637.84801559965</v>
      </c>
      <c r="AL18" s="37">
        <f t="shared" si="23"/>
        <v>397944.67053043959</v>
      </c>
      <c r="AM18" s="37">
        <f t="shared" si="23"/>
        <v>401025.26954750554</v>
      </c>
      <c r="AN18" s="37">
        <f t="shared" si="23"/>
        <v>417638.61779213126</v>
      </c>
      <c r="AO18" s="37">
        <f t="shared" si="23"/>
        <v>433594.06671095104</v>
      </c>
      <c r="AP18" s="37">
        <f t="shared" si="23"/>
        <v>439883.29546759359</v>
      </c>
      <c r="AQ18" s="37">
        <f t="shared" si="23"/>
        <v>450258.90166273271</v>
      </c>
      <c r="AR18" s="17"/>
      <c r="AS18" s="36">
        <f t="shared" si="8"/>
        <v>378739.375</v>
      </c>
      <c r="AT18" s="36">
        <f t="shared" si="9"/>
        <v>427648.22499999998</v>
      </c>
      <c r="AU18" s="36">
        <f t="shared" si="10"/>
        <v>482903.27309999999</v>
      </c>
      <c r="AV18" s="36">
        <f t="shared" si="11"/>
        <v>548373.52087110002</v>
      </c>
      <c r="AW18" s="36">
        <f t="shared" si="12"/>
        <v>742918.67940443405</v>
      </c>
      <c r="AX18" s="36">
        <f t="shared" si="13"/>
        <v>782929.03616855177</v>
      </c>
      <c r="AY18" s="36">
        <f t="shared" si="14"/>
        <v>868679.4943340926</v>
      </c>
      <c r="AZ18" s="36">
        <f t="shared" si="15"/>
        <v>929261.78238992719</v>
      </c>
      <c r="BA18" s="36">
        <f t="shared" si="16"/>
        <v>1015566.6692934053</v>
      </c>
      <c r="BB18" s="36">
        <f t="shared" si="17"/>
        <v>1173295.2351014516</v>
      </c>
      <c r="BC18" s="36">
        <f t="shared" si="18"/>
        <v>1216608.5578700765</v>
      </c>
      <c r="BD18" s="36">
        <f t="shared" si="19"/>
        <v>1323736.2638412775</v>
      </c>
      <c r="BE18" s="17"/>
      <c r="BF18" s="78">
        <f t="shared" si="20"/>
        <v>1837664.3939711</v>
      </c>
      <c r="BG18" s="78">
        <f t="shared" si="21"/>
        <v>3323788.9922970054</v>
      </c>
      <c r="BH18" s="78">
        <f t="shared" si="22"/>
        <v>4729206.7261062106</v>
      </c>
    </row>
    <row r="19" spans="2:60">
      <c r="B19" s="97"/>
      <c r="C19" s="40"/>
      <c r="D19" s="40"/>
      <c r="E19" s="40"/>
      <c r="F19" s="41"/>
      <c r="G19" s="40"/>
      <c r="H19" s="96"/>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17"/>
      <c r="AS19" s="95"/>
      <c r="AT19" s="95"/>
      <c r="AU19" s="95"/>
      <c r="AV19" s="95"/>
      <c r="AW19" s="95"/>
      <c r="AX19" s="95"/>
      <c r="AY19" s="95"/>
      <c r="AZ19" s="95"/>
      <c r="BA19" s="18"/>
      <c r="BB19" s="18"/>
      <c r="BC19" s="18"/>
      <c r="BD19" s="18"/>
      <c r="BE19" s="17"/>
      <c r="BF19" s="94"/>
      <c r="BG19" s="94"/>
      <c r="BH19" s="94"/>
    </row>
    <row r="20" spans="2:60">
      <c r="B20" s="4" t="s">
        <v>41</v>
      </c>
      <c r="H20" s="38">
        <f t="shared" ref="H20:AQ20" si="24">H10-H18</f>
        <v>-134232.5</v>
      </c>
      <c r="I20" s="37">
        <f t="shared" si="24"/>
        <v>-110042.58928571429</v>
      </c>
      <c r="J20" s="37">
        <f t="shared" si="24"/>
        <v>-130885.38488520408</v>
      </c>
      <c r="K20" s="37">
        <f t="shared" si="24"/>
        <v>-138099.58704256255</v>
      </c>
      <c r="L20" s="37">
        <f t="shared" si="24"/>
        <v>-137157.77617493318</v>
      </c>
      <c r="M20" s="37">
        <f t="shared" si="24"/>
        <v>-130892.88816026207</v>
      </c>
      <c r="N20" s="37">
        <f t="shared" si="24"/>
        <v>-143932.17424235138</v>
      </c>
      <c r="O20" s="37">
        <f t="shared" si="24"/>
        <v>-149380.50707484581</v>
      </c>
      <c r="P20" s="37">
        <f t="shared" si="24"/>
        <v>-143497.70488076002</v>
      </c>
      <c r="Q20" s="37">
        <f t="shared" si="24"/>
        <v>-163078.96303884877</v>
      </c>
      <c r="R20" s="37">
        <f t="shared" si="24"/>
        <v>-157669.64133925806</v>
      </c>
      <c r="S20" s="37">
        <f t="shared" si="24"/>
        <v>-149955.65497514396</v>
      </c>
      <c r="T20" s="37">
        <f t="shared" si="24"/>
        <v>-216780.9421436218</v>
      </c>
      <c r="U20" s="37">
        <f t="shared" si="24"/>
        <v>-209401.28091674703</v>
      </c>
      <c r="V20" s="37">
        <f t="shared" si="24"/>
        <v>-198121.58405930799</v>
      </c>
      <c r="W20" s="37">
        <f t="shared" si="24"/>
        <v>-207843.38146289071</v>
      </c>
      <c r="X20" s="37">
        <f t="shared" si="24"/>
        <v>-192188.35583262888</v>
      </c>
      <c r="Y20" s="37">
        <f t="shared" si="24"/>
        <v>-210794.55320169739</v>
      </c>
      <c r="Z20" s="37">
        <f t="shared" si="24"/>
        <v>-209373.78325611883</v>
      </c>
      <c r="AA20" s="37">
        <f t="shared" si="24"/>
        <v>-208112.34907571354</v>
      </c>
      <c r="AB20" s="37">
        <f t="shared" si="24"/>
        <v>-208841.94548261227</v>
      </c>
      <c r="AC20" s="37">
        <f t="shared" si="24"/>
        <v>-197218.09598289456</v>
      </c>
      <c r="AD20" s="37">
        <f t="shared" si="24"/>
        <v>-207520.43528548081</v>
      </c>
      <c r="AE20" s="37">
        <f t="shared" si="24"/>
        <v>-189551.94383081782</v>
      </c>
      <c r="AF20" s="37">
        <f t="shared" si="24"/>
        <v>-199066.11015526121</v>
      </c>
      <c r="AG20" s="37">
        <f t="shared" si="24"/>
        <v>-172316.11908945179</v>
      </c>
      <c r="AH20" s="37">
        <f t="shared" si="24"/>
        <v>-178297.74794415321</v>
      </c>
      <c r="AI20" s="37">
        <f t="shared" si="24"/>
        <v>-195293.64233671251</v>
      </c>
      <c r="AJ20" s="37">
        <f t="shared" si="24"/>
        <v>-171483.58946828224</v>
      </c>
      <c r="AK20" s="37">
        <f t="shared" si="24"/>
        <v>-138950.52727346719</v>
      </c>
      <c r="AL20" s="37">
        <f t="shared" si="24"/>
        <v>-113246.80531452817</v>
      </c>
      <c r="AM20" s="37">
        <f t="shared" si="24"/>
        <v>-77104.841284659633</v>
      </c>
      <c r="AN20" s="37">
        <f t="shared" si="24"/>
        <v>-48501.385424740554</v>
      </c>
      <c r="AO20" s="37">
        <f t="shared" si="24"/>
        <v>-12345.951049858937</v>
      </c>
      <c r="AP20" s="37">
        <f t="shared" si="24"/>
        <v>41404.90159403882</v>
      </c>
      <c r="AQ20" s="37">
        <f t="shared" si="24"/>
        <v>100189.29192214296</v>
      </c>
      <c r="AR20" s="17"/>
      <c r="AS20" s="36">
        <f>SUM(H20:J20)</f>
        <v>-375160.47417091834</v>
      </c>
      <c r="AT20" s="36">
        <f>SUM(K20:M20)</f>
        <v>-406150.25137775781</v>
      </c>
      <c r="AU20" s="36">
        <f>SUM(N20:P20)</f>
        <v>-436810.38619795721</v>
      </c>
      <c r="AV20" s="36">
        <f>SUM(Q20:S20)</f>
        <v>-470704.25935325079</v>
      </c>
      <c r="AW20" s="36">
        <f>SUM(T20:V20)</f>
        <v>-624303.80711967684</v>
      </c>
      <c r="AX20" s="36">
        <f>SUM(W20:Y20)</f>
        <v>-610826.29049721698</v>
      </c>
      <c r="AY20" s="36">
        <f>SUM(Z20:AB20)</f>
        <v>-626328.07781444467</v>
      </c>
      <c r="AZ20" s="36">
        <f>SUM(AC20:AE20)</f>
        <v>-594290.47509919317</v>
      </c>
      <c r="BA20" s="36">
        <f>SUM(AF20:AH20)</f>
        <v>-549679.97718886612</v>
      </c>
      <c r="BB20" s="36">
        <f>SUM(AI20:AK20)</f>
        <v>-505727.75907846191</v>
      </c>
      <c r="BC20" s="36">
        <f>SUM(AL20:AN20)</f>
        <v>-238853.03202392836</v>
      </c>
      <c r="BD20" s="36">
        <f>SUM(AO20:AQ20)</f>
        <v>129248.24246632284</v>
      </c>
      <c r="BE20" s="17"/>
      <c r="BF20" s="78">
        <f>SUM(AS20:AV20)</f>
        <v>-1688825.3710998842</v>
      </c>
      <c r="BG20" s="78">
        <f>SUM(AW20:AZ20)</f>
        <v>-2455748.6505305315</v>
      </c>
      <c r="BH20" s="78">
        <f>SUM(BA20:BD20)</f>
        <v>-1165012.5258249335</v>
      </c>
    </row>
    <row r="21" spans="2:60" ht="13.5">
      <c r="B21" s="89" t="s">
        <v>35</v>
      </c>
      <c r="C21" s="89"/>
      <c r="D21" s="89"/>
      <c r="E21" s="89"/>
      <c r="F21" s="90"/>
      <c r="H21" s="15">
        <f t="shared" ref="H21:AQ21" si="25">IF(ISNUMBER(H20/H8),H20/H8,"n/a ")</f>
        <v>-596.58888888888885</v>
      </c>
      <c r="I21" s="15">
        <f t="shared" si="25"/>
        <v>-81.821483104295311</v>
      </c>
      <c r="J21" s="15">
        <f t="shared" si="25"/>
        <v>-43.599538932559739</v>
      </c>
      <c r="K21" s="15">
        <f t="shared" si="25"/>
        <v>-26.639128845110676</v>
      </c>
      <c r="L21" s="15">
        <f t="shared" si="25"/>
        <v>-18.186275418909126</v>
      </c>
      <c r="M21" s="15">
        <f t="shared" si="25"/>
        <v>-12.967729527261167</v>
      </c>
      <c r="N21" s="15">
        <f t="shared" si="25"/>
        <v>-11.192081665204135</v>
      </c>
      <c r="O21" s="15">
        <f t="shared" si="25"/>
        <v>-9.4166058965529977</v>
      </c>
      <c r="P21" s="15">
        <f t="shared" si="25"/>
        <v>-7.50183436710679</v>
      </c>
      <c r="Q21" s="15">
        <f t="shared" si="25"/>
        <v>-7.1898927873291694</v>
      </c>
      <c r="R21" s="15">
        <f t="shared" si="25"/>
        <v>-5.9378612982339689</v>
      </c>
      <c r="S21" s="15">
        <f t="shared" si="25"/>
        <v>-4.8725285881158333</v>
      </c>
      <c r="T21" s="15">
        <f t="shared" si="25"/>
        <v>-6.1263512066623118</v>
      </c>
      <c r="U21" s="15">
        <f t="shared" si="25"/>
        <v>-5.1805653353479224</v>
      </c>
      <c r="V21" s="15">
        <f t="shared" si="25"/>
        <v>-4.3139509914388814</v>
      </c>
      <c r="W21" s="15">
        <f t="shared" si="25"/>
        <v>-4.0009543626428501</v>
      </c>
      <c r="X21" s="15">
        <f t="shared" si="25"/>
        <v>-3.282968096842604</v>
      </c>
      <c r="Y21" s="15">
        <f t="shared" si="25"/>
        <v>-3.2054515943396629</v>
      </c>
      <c r="Z21" s="15">
        <f t="shared" si="25"/>
        <v>-2.8419485121938495</v>
      </c>
      <c r="AA21" s="15">
        <f t="shared" si="25"/>
        <v>-2.5273252556316197</v>
      </c>
      <c r="AB21" s="15">
        <f t="shared" si="25"/>
        <v>-2.2736071110213825</v>
      </c>
      <c r="AC21" s="15">
        <f t="shared" si="25"/>
        <v>-1.9280848869753426</v>
      </c>
      <c r="AD21" s="15">
        <f t="shared" si="25"/>
        <v>-1.8246089162597674</v>
      </c>
      <c r="AE21" s="15">
        <f t="shared" si="25"/>
        <v>-1.5008247961184551</v>
      </c>
      <c r="AF21" s="15">
        <f t="shared" si="25"/>
        <v>-1.4133282491867527</v>
      </c>
      <c r="AG21" s="15">
        <f t="shared" si="25"/>
        <v>-1.0928090968517759</v>
      </c>
      <c r="AH21" s="15">
        <f t="shared" si="25"/>
        <v>-1.0065556976075507</v>
      </c>
      <c r="AI21" s="15">
        <f t="shared" si="25"/>
        <v>-0.97840386326860074</v>
      </c>
      <c r="AJ21" s="15">
        <f t="shared" si="25"/>
        <v>-0.76034093558193416</v>
      </c>
      <c r="AK21" s="15">
        <f t="shared" si="25"/>
        <v>-0.543952115236367</v>
      </c>
      <c r="AL21" s="15">
        <f t="shared" si="25"/>
        <v>-0.39059688963432265</v>
      </c>
      <c r="AM21" s="15">
        <f t="shared" si="25"/>
        <v>-0.23387872504869503</v>
      </c>
      <c r="AN21" s="15">
        <f t="shared" si="25"/>
        <v>-0.12917465856346652</v>
      </c>
      <c r="AO21" s="15">
        <f t="shared" si="25"/>
        <v>-2.8831152491176411E-2</v>
      </c>
      <c r="AP21" s="15">
        <f t="shared" si="25"/>
        <v>8.4680826382297486E-2</v>
      </c>
      <c r="AQ21" s="15">
        <f t="shared" si="25"/>
        <v>0.17926833076914817</v>
      </c>
      <c r="AS21" s="88">
        <f t="shared" ref="AS21:BD21" si="26">IF(ISNUMBER(AS20/AS8),AS20/AS8,"n/a ")</f>
        <v>-82.057876624213151</v>
      </c>
      <c r="AT21" s="88">
        <f t="shared" si="26"/>
        <v>-17.798263054575731</v>
      </c>
      <c r="AU21" s="88">
        <f t="shared" si="26"/>
        <v>-9.1283532013954449</v>
      </c>
      <c r="AV21" s="88">
        <f t="shared" si="26"/>
        <v>-5.8830161256106512</v>
      </c>
      <c r="AW21" s="88">
        <f t="shared" si="26"/>
        <v>-5.1285383852434006</v>
      </c>
      <c r="AX21" s="88">
        <f t="shared" si="26"/>
        <v>-3.4656662722927294</v>
      </c>
      <c r="AY21" s="88">
        <f t="shared" si="26"/>
        <v>-2.5268163837446367</v>
      </c>
      <c r="AZ21" s="88">
        <f t="shared" si="26"/>
        <v>-1.7360682974797532</v>
      </c>
      <c r="BA21" s="88">
        <f t="shared" si="26"/>
        <v>-1.1555971433200543</v>
      </c>
      <c r="BB21" s="88">
        <f t="shared" si="26"/>
        <v>-0.74307726255321904</v>
      </c>
      <c r="BC21" s="88">
        <f t="shared" si="26"/>
        <v>-0.2400333281539202</v>
      </c>
      <c r="BD21" s="88">
        <f t="shared" si="26"/>
        <v>8.7563766637750826E-2</v>
      </c>
      <c r="BF21" s="88">
        <f>IF(ISNUMBER(BF20/BF8),BF20/BF8,"n/a ")</f>
        <v>-10.877800383387008</v>
      </c>
      <c r="BG21" s="88">
        <f>IF(ISNUMBER(BG20/BG8),BG20/BG8,"n/a ")</f>
        <v>-2.7649401428104747</v>
      </c>
      <c r="BH21" s="88">
        <f>IF(ISNUMBER(BH20/BH8),BH20/BH8,"n/a ")</f>
        <v>-0.32117163027470919</v>
      </c>
    </row>
    <row r="22" spans="2:60">
      <c r="AS22" s="23"/>
      <c r="AT22" s="23"/>
      <c r="AU22" s="23"/>
      <c r="AV22" s="23"/>
      <c r="AW22" s="23"/>
      <c r="AX22" s="23"/>
      <c r="AY22" s="23"/>
      <c r="AZ22" s="23"/>
      <c r="BA22" s="22"/>
      <c r="BB22" s="22"/>
      <c r="BC22" s="22"/>
      <c r="BD22" s="22"/>
      <c r="BF22" s="21"/>
      <c r="BG22" s="21"/>
      <c r="BH22" s="21"/>
    </row>
    <row r="23" spans="2:60">
      <c r="B23" s="40" t="s">
        <v>40</v>
      </c>
      <c r="C23" s="40"/>
      <c r="D23" s="40"/>
      <c r="E23" s="40"/>
      <c r="F23" s="41"/>
      <c r="G23" s="40"/>
      <c r="H23" s="55">
        <v>0</v>
      </c>
      <c r="I23" s="54">
        <v>0</v>
      </c>
      <c r="J23" s="54">
        <v>0</v>
      </c>
      <c r="K23" s="54">
        <v>0</v>
      </c>
      <c r="L23" s="54">
        <v>0</v>
      </c>
      <c r="M23" s="54">
        <v>0</v>
      </c>
      <c r="N23" s="54">
        <v>0</v>
      </c>
      <c r="O23" s="54">
        <v>0</v>
      </c>
      <c r="P23" s="54">
        <v>0</v>
      </c>
      <c r="Q23" s="54">
        <v>0</v>
      </c>
      <c r="R23" s="54">
        <v>0</v>
      </c>
      <c r="S23" s="54">
        <v>0</v>
      </c>
      <c r="T23" s="54">
        <v>0</v>
      </c>
      <c r="U23" s="54">
        <v>0</v>
      </c>
      <c r="V23" s="54">
        <v>0</v>
      </c>
      <c r="W23" s="54">
        <v>0</v>
      </c>
      <c r="X23" s="54">
        <v>0</v>
      </c>
      <c r="Y23" s="54">
        <v>0</v>
      </c>
      <c r="Z23" s="54">
        <v>0</v>
      </c>
      <c r="AA23" s="54">
        <v>0</v>
      </c>
      <c r="AB23" s="54">
        <v>0</v>
      </c>
      <c r="AC23" s="54">
        <v>0</v>
      </c>
      <c r="AD23" s="54">
        <v>0</v>
      </c>
      <c r="AE23" s="54">
        <v>0</v>
      </c>
      <c r="AF23" s="54">
        <v>0</v>
      </c>
      <c r="AG23" s="54">
        <v>0</v>
      </c>
      <c r="AH23" s="54">
        <v>0</v>
      </c>
      <c r="AI23" s="54">
        <v>0</v>
      </c>
      <c r="AJ23" s="54">
        <v>0</v>
      </c>
      <c r="AK23" s="54">
        <v>0</v>
      </c>
      <c r="AL23" s="54">
        <v>0</v>
      </c>
      <c r="AM23" s="54">
        <v>0</v>
      </c>
      <c r="AN23" s="54">
        <v>0</v>
      </c>
      <c r="AO23" s="54">
        <v>0</v>
      </c>
      <c r="AP23" s="54">
        <v>0</v>
      </c>
      <c r="AQ23" s="54">
        <v>0</v>
      </c>
      <c r="AS23" s="91">
        <f>SUM(H23:J23)</f>
        <v>0</v>
      </c>
      <c r="AT23" s="91">
        <f>SUM(K23:M23)</f>
        <v>0</v>
      </c>
      <c r="AU23" s="91">
        <f>SUM(N23:P23)</f>
        <v>0</v>
      </c>
      <c r="AV23" s="91">
        <f>SUM(Q23:S23)</f>
        <v>0</v>
      </c>
      <c r="AW23" s="91">
        <f>SUM(T23:V23)</f>
        <v>0</v>
      </c>
      <c r="AX23" s="91">
        <f>SUM(W23:Y23)</f>
        <v>0</v>
      </c>
      <c r="AY23" s="91">
        <f>SUM(Z23:AB23)</f>
        <v>0</v>
      </c>
      <c r="AZ23" s="91">
        <f>SUM(AC23:AE23)</f>
        <v>0</v>
      </c>
      <c r="BA23" s="22">
        <f>SUM(AF23:AH23)</f>
        <v>0</v>
      </c>
      <c r="BB23" s="22">
        <f>SUM(AI23:AK23)</f>
        <v>0</v>
      </c>
      <c r="BC23" s="22">
        <f>SUM(AL23:AN23)</f>
        <v>0</v>
      </c>
      <c r="BD23" s="22">
        <f>SUM(AO23:AQ23)</f>
        <v>0</v>
      </c>
      <c r="BF23" s="46">
        <f>SUM(AS23:AV23)</f>
        <v>0</v>
      </c>
      <c r="BG23" s="46">
        <f>SUM(AW23:AZ23)</f>
        <v>0</v>
      </c>
      <c r="BH23" s="46">
        <f>SUM(BA23:BD23)</f>
        <v>0</v>
      </c>
    </row>
    <row r="24" spans="2:60">
      <c r="B24" s="4" t="s">
        <v>39</v>
      </c>
      <c r="H24" s="38">
        <f t="shared" ref="H24:AQ24" si="27">H20-H23</f>
        <v>-134232.5</v>
      </c>
      <c r="I24" s="37">
        <f t="shared" si="27"/>
        <v>-110042.58928571429</v>
      </c>
      <c r="J24" s="37">
        <f t="shared" si="27"/>
        <v>-130885.38488520408</v>
      </c>
      <c r="K24" s="37">
        <f t="shared" si="27"/>
        <v>-138099.58704256255</v>
      </c>
      <c r="L24" s="37">
        <f t="shared" si="27"/>
        <v>-137157.77617493318</v>
      </c>
      <c r="M24" s="37">
        <f t="shared" si="27"/>
        <v>-130892.88816026207</v>
      </c>
      <c r="N24" s="37">
        <f t="shared" si="27"/>
        <v>-143932.17424235138</v>
      </c>
      <c r="O24" s="37">
        <f t="shared" si="27"/>
        <v>-149380.50707484581</v>
      </c>
      <c r="P24" s="37">
        <f t="shared" si="27"/>
        <v>-143497.70488076002</v>
      </c>
      <c r="Q24" s="37">
        <f t="shared" si="27"/>
        <v>-163078.96303884877</v>
      </c>
      <c r="R24" s="37">
        <f t="shared" si="27"/>
        <v>-157669.64133925806</v>
      </c>
      <c r="S24" s="37">
        <f t="shared" si="27"/>
        <v>-149955.65497514396</v>
      </c>
      <c r="T24" s="37">
        <f t="shared" si="27"/>
        <v>-216780.9421436218</v>
      </c>
      <c r="U24" s="37">
        <f t="shared" si="27"/>
        <v>-209401.28091674703</v>
      </c>
      <c r="V24" s="37">
        <f t="shared" si="27"/>
        <v>-198121.58405930799</v>
      </c>
      <c r="W24" s="37">
        <f t="shared" si="27"/>
        <v>-207843.38146289071</v>
      </c>
      <c r="X24" s="37">
        <f t="shared" si="27"/>
        <v>-192188.35583262888</v>
      </c>
      <c r="Y24" s="37">
        <f t="shared" si="27"/>
        <v>-210794.55320169739</v>
      </c>
      <c r="Z24" s="37">
        <f t="shared" si="27"/>
        <v>-209373.78325611883</v>
      </c>
      <c r="AA24" s="37">
        <f t="shared" si="27"/>
        <v>-208112.34907571354</v>
      </c>
      <c r="AB24" s="37">
        <f t="shared" si="27"/>
        <v>-208841.94548261227</v>
      </c>
      <c r="AC24" s="37">
        <f t="shared" si="27"/>
        <v>-197218.09598289456</v>
      </c>
      <c r="AD24" s="37">
        <f t="shared" si="27"/>
        <v>-207520.43528548081</v>
      </c>
      <c r="AE24" s="37">
        <f t="shared" si="27"/>
        <v>-189551.94383081782</v>
      </c>
      <c r="AF24" s="37">
        <f t="shared" si="27"/>
        <v>-199066.11015526121</v>
      </c>
      <c r="AG24" s="37">
        <f t="shared" si="27"/>
        <v>-172316.11908945179</v>
      </c>
      <c r="AH24" s="37">
        <f t="shared" si="27"/>
        <v>-178297.74794415321</v>
      </c>
      <c r="AI24" s="37">
        <f t="shared" si="27"/>
        <v>-195293.64233671251</v>
      </c>
      <c r="AJ24" s="37">
        <f t="shared" si="27"/>
        <v>-171483.58946828224</v>
      </c>
      <c r="AK24" s="37">
        <f t="shared" si="27"/>
        <v>-138950.52727346719</v>
      </c>
      <c r="AL24" s="37">
        <f t="shared" si="27"/>
        <v>-113246.80531452817</v>
      </c>
      <c r="AM24" s="37">
        <f t="shared" si="27"/>
        <v>-77104.841284659633</v>
      </c>
      <c r="AN24" s="37">
        <f t="shared" si="27"/>
        <v>-48501.385424740554</v>
      </c>
      <c r="AO24" s="37">
        <f t="shared" si="27"/>
        <v>-12345.951049858937</v>
      </c>
      <c r="AP24" s="37">
        <f t="shared" si="27"/>
        <v>41404.90159403882</v>
      </c>
      <c r="AQ24" s="37">
        <f t="shared" si="27"/>
        <v>100189.29192214296</v>
      </c>
      <c r="AR24" s="17"/>
      <c r="AS24" s="36">
        <f>SUM(H24:J24)</f>
        <v>-375160.47417091834</v>
      </c>
      <c r="AT24" s="36">
        <f>SUM(K24:M24)</f>
        <v>-406150.25137775781</v>
      </c>
      <c r="AU24" s="36">
        <f>SUM(N24:P24)</f>
        <v>-436810.38619795721</v>
      </c>
      <c r="AV24" s="36">
        <f>SUM(Q24:S24)</f>
        <v>-470704.25935325079</v>
      </c>
      <c r="AW24" s="36">
        <f>SUM(T24:V24)</f>
        <v>-624303.80711967684</v>
      </c>
      <c r="AX24" s="36">
        <f>SUM(W24:Y24)</f>
        <v>-610826.29049721698</v>
      </c>
      <c r="AY24" s="36">
        <f>SUM(Z24:AB24)</f>
        <v>-626328.07781444467</v>
      </c>
      <c r="AZ24" s="36">
        <f>SUM(AC24:AE24)</f>
        <v>-594290.47509919317</v>
      </c>
      <c r="BA24" s="36">
        <f>SUM(AF24:AH24)</f>
        <v>-549679.97718886612</v>
      </c>
      <c r="BB24" s="36">
        <f>SUM(AI24:AK24)</f>
        <v>-505727.75907846191</v>
      </c>
      <c r="BC24" s="36">
        <f>SUM(AL24:AN24)</f>
        <v>-238853.03202392836</v>
      </c>
      <c r="BD24" s="36">
        <f>SUM(AO24:AQ24)</f>
        <v>129248.24246632284</v>
      </c>
      <c r="BE24" s="17"/>
      <c r="BF24" s="36">
        <f>SUM(AS24:AV24)</f>
        <v>-1688825.3710998842</v>
      </c>
      <c r="BG24" s="36">
        <f>SUM(AW24:AZ24)</f>
        <v>-2455748.6505305315</v>
      </c>
      <c r="BH24" s="36">
        <f>SUM(BA24:BD24)</f>
        <v>-1165012.5258249335</v>
      </c>
    </row>
    <row r="25" spans="2:60" ht="13.5">
      <c r="B25" s="89" t="s">
        <v>35</v>
      </c>
      <c r="C25" s="89"/>
      <c r="D25" s="89"/>
      <c r="E25" s="89"/>
      <c r="F25" s="90"/>
      <c r="H25" s="15">
        <f t="shared" ref="H25:AQ25" si="28">IF(ISNUMBER(H24/H$8),H24/H$8,"n/a ")</f>
        <v>-596.58888888888885</v>
      </c>
      <c r="I25" s="15">
        <f t="shared" si="28"/>
        <v>-81.821483104295311</v>
      </c>
      <c r="J25" s="15">
        <f t="shared" si="28"/>
        <v>-43.599538932559739</v>
      </c>
      <c r="K25" s="15">
        <f t="shared" si="28"/>
        <v>-26.639128845110676</v>
      </c>
      <c r="L25" s="15">
        <f t="shared" si="28"/>
        <v>-18.186275418909126</v>
      </c>
      <c r="M25" s="15">
        <f t="shared" si="28"/>
        <v>-12.967729527261167</v>
      </c>
      <c r="N25" s="15">
        <f t="shared" si="28"/>
        <v>-11.192081665204135</v>
      </c>
      <c r="O25" s="15">
        <f t="shared" si="28"/>
        <v>-9.4166058965529977</v>
      </c>
      <c r="P25" s="15">
        <f t="shared" si="28"/>
        <v>-7.50183436710679</v>
      </c>
      <c r="Q25" s="15">
        <f t="shared" si="28"/>
        <v>-7.1898927873291694</v>
      </c>
      <c r="R25" s="15">
        <f t="shared" si="28"/>
        <v>-5.9378612982339689</v>
      </c>
      <c r="S25" s="15">
        <f t="shared" si="28"/>
        <v>-4.8725285881158333</v>
      </c>
      <c r="T25" s="15">
        <f t="shared" si="28"/>
        <v>-6.1263512066623118</v>
      </c>
      <c r="U25" s="15">
        <f t="shared" si="28"/>
        <v>-5.1805653353479224</v>
      </c>
      <c r="V25" s="15">
        <f t="shared" si="28"/>
        <v>-4.3139509914388814</v>
      </c>
      <c r="W25" s="15">
        <f t="shared" si="28"/>
        <v>-4.0009543626428501</v>
      </c>
      <c r="X25" s="15">
        <f t="shared" si="28"/>
        <v>-3.282968096842604</v>
      </c>
      <c r="Y25" s="15">
        <f t="shared" si="28"/>
        <v>-3.2054515943396629</v>
      </c>
      <c r="Z25" s="15">
        <f t="shared" si="28"/>
        <v>-2.8419485121938495</v>
      </c>
      <c r="AA25" s="15">
        <f t="shared" si="28"/>
        <v>-2.5273252556316197</v>
      </c>
      <c r="AB25" s="15">
        <f t="shared" si="28"/>
        <v>-2.2736071110213825</v>
      </c>
      <c r="AC25" s="15">
        <f t="shared" si="28"/>
        <v>-1.9280848869753426</v>
      </c>
      <c r="AD25" s="15">
        <f t="shared" si="28"/>
        <v>-1.8246089162597674</v>
      </c>
      <c r="AE25" s="15">
        <f t="shared" si="28"/>
        <v>-1.5008247961184551</v>
      </c>
      <c r="AF25" s="15">
        <f t="shared" si="28"/>
        <v>-1.4133282491867527</v>
      </c>
      <c r="AG25" s="15">
        <f t="shared" si="28"/>
        <v>-1.0928090968517759</v>
      </c>
      <c r="AH25" s="15">
        <f t="shared" si="28"/>
        <v>-1.0065556976075507</v>
      </c>
      <c r="AI25" s="15">
        <f t="shared" si="28"/>
        <v>-0.97840386326860074</v>
      </c>
      <c r="AJ25" s="15">
        <f t="shared" si="28"/>
        <v>-0.76034093558193416</v>
      </c>
      <c r="AK25" s="15">
        <f t="shared" si="28"/>
        <v>-0.543952115236367</v>
      </c>
      <c r="AL25" s="15">
        <f t="shared" si="28"/>
        <v>-0.39059688963432265</v>
      </c>
      <c r="AM25" s="15">
        <f t="shared" si="28"/>
        <v>-0.23387872504869503</v>
      </c>
      <c r="AN25" s="15">
        <f t="shared" si="28"/>
        <v>-0.12917465856346652</v>
      </c>
      <c r="AO25" s="15">
        <f t="shared" si="28"/>
        <v>-2.8831152491176411E-2</v>
      </c>
      <c r="AP25" s="15">
        <f t="shared" si="28"/>
        <v>8.4680826382297486E-2</v>
      </c>
      <c r="AQ25" s="15">
        <f t="shared" si="28"/>
        <v>0.17926833076914817</v>
      </c>
      <c r="AS25" s="88">
        <f t="shared" ref="AS25:BD25" si="29">IF(ISNUMBER(AS24/AS$8),AS24/AS$8,"n/a ")</f>
        <v>-82.057876624213151</v>
      </c>
      <c r="AT25" s="88">
        <f t="shared" si="29"/>
        <v>-17.798263054575731</v>
      </c>
      <c r="AU25" s="88">
        <f t="shared" si="29"/>
        <v>-9.1283532013954449</v>
      </c>
      <c r="AV25" s="88">
        <f t="shared" si="29"/>
        <v>-5.8830161256106512</v>
      </c>
      <c r="AW25" s="88">
        <f t="shared" si="29"/>
        <v>-5.1285383852434006</v>
      </c>
      <c r="AX25" s="88">
        <f t="shared" si="29"/>
        <v>-3.4656662722927294</v>
      </c>
      <c r="AY25" s="88">
        <f t="shared" si="29"/>
        <v>-2.5268163837446367</v>
      </c>
      <c r="AZ25" s="88">
        <f t="shared" si="29"/>
        <v>-1.7360682974797532</v>
      </c>
      <c r="BA25" s="88">
        <f t="shared" si="29"/>
        <v>-1.1555971433200543</v>
      </c>
      <c r="BB25" s="88">
        <f t="shared" si="29"/>
        <v>-0.74307726255321904</v>
      </c>
      <c r="BC25" s="88">
        <f t="shared" si="29"/>
        <v>-0.2400333281539202</v>
      </c>
      <c r="BD25" s="88">
        <f t="shared" si="29"/>
        <v>8.7563766637750826E-2</v>
      </c>
      <c r="BF25" s="88">
        <f>IF(ISNUMBER(BF24/BF$8),BF24/BF$8,"n/a ")</f>
        <v>-10.877800383387008</v>
      </c>
      <c r="BG25" s="88">
        <f>IF(ISNUMBER(BG24/BG$8),BG24/BG$8,"n/a ")</f>
        <v>-2.7649401428104747</v>
      </c>
      <c r="BH25" s="88">
        <f>IF(ISNUMBER(BH24/BH$8),BH24/BH$8,"n/a ")</f>
        <v>-0.32117163027470919</v>
      </c>
    </row>
    <row r="26" spans="2:60">
      <c r="AS26" s="23"/>
      <c r="AT26" s="23"/>
      <c r="AU26" s="23"/>
      <c r="AV26" s="23"/>
      <c r="AW26" s="23"/>
      <c r="AX26" s="23"/>
      <c r="AY26" s="23"/>
      <c r="AZ26" s="23"/>
      <c r="BA26" s="22"/>
      <c r="BB26" s="22"/>
      <c r="BC26" s="22"/>
      <c r="BD26" s="22"/>
      <c r="BF26" s="21"/>
      <c r="BG26" s="21"/>
      <c r="BH26" s="21"/>
    </row>
    <row r="27" spans="2:60">
      <c r="B27" s="40" t="s">
        <v>38</v>
      </c>
      <c r="C27" s="40"/>
      <c r="D27" s="40"/>
      <c r="E27" s="40"/>
      <c r="F27" s="41"/>
      <c r="G27" s="40"/>
      <c r="H27" s="55">
        <v>0</v>
      </c>
      <c r="I27" s="54">
        <v>0</v>
      </c>
      <c r="J27" s="54">
        <v>0</v>
      </c>
      <c r="K27" s="54">
        <v>0</v>
      </c>
      <c r="L27" s="54">
        <v>0</v>
      </c>
      <c r="M27" s="54">
        <v>0</v>
      </c>
      <c r="N27" s="54">
        <v>0</v>
      </c>
      <c r="O27" s="54">
        <v>0</v>
      </c>
      <c r="P27" s="54">
        <v>0</v>
      </c>
      <c r="Q27" s="54">
        <v>0</v>
      </c>
      <c r="R27" s="54">
        <v>0</v>
      </c>
      <c r="S27" s="54">
        <v>0</v>
      </c>
      <c r="T27" s="54">
        <v>0</v>
      </c>
      <c r="U27" s="54">
        <v>0</v>
      </c>
      <c r="V27" s="54">
        <v>0</v>
      </c>
      <c r="W27" s="54">
        <v>0</v>
      </c>
      <c r="X27" s="54">
        <v>0</v>
      </c>
      <c r="Y27" s="54">
        <v>0</v>
      </c>
      <c r="Z27" s="54">
        <v>0</v>
      </c>
      <c r="AA27" s="54">
        <v>0</v>
      </c>
      <c r="AB27" s="54">
        <v>0</v>
      </c>
      <c r="AC27" s="54">
        <v>0</v>
      </c>
      <c r="AD27" s="54">
        <v>0</v>
      </c>
      <c r="AE27" s="54">
        <v>0</v>
      </c>
      <c r="AF27" s="54">
        <v>0</v>
      </c>
      <c r="AG27" s="54">
        <v>0</v>
      </c>
      <c r="AH27" s="54">
        <v>0</v>
      </c>
      <c r="AI27" s="54">
        <v>0</v>
      </c>
      <c r="AJ27" s="54">
        <v>0</v>
      </c>
      <c r="AK27" s="54">
        <v>0</v>
      </c>
      <c r="AL27" s="54">
        <v>0</v>
      </c>
      <c r="AM27" s="54">
        <v>0</v>
      </c>
      <c r="AN27" s="54">
        <v>0</v>
      </c>
      <c r="AO27" s="54">
        <v>0</v>
      </c>
      <c r="AP27" s="54">
        <v>0</v>
      </c>
      <c r="AQ27" s="54">
        <v>0</v>
      </c>
      <c r="AS27" s="91">
        <f>SUM(H27:J27)</f>
        <v>0</v>
      </c>
      <c r="AT27" s="91">
        <f>SUM(K27:M27)</f>
        <v>0</v>
      </c>
      <c r="AU27" s="91">
        <f>SUM(N27:P27)</f>
        <v>0</v>
      </c>
      <c r="AV27" s="91">
        <f>SUM(Q27:S27)</f>
        <v>0</v>
      </c>
      <c r="AW27" s="91">
        <f>SUM(T27:V27)</f>
        <v>0</v>
      </c>
      <c r="AX27" s="91">
        <f>SUM(W27:Y27)</f>
        <v>0</v>
      </c>
      <c r="AY27" s="91">
        <f>SUM(Z27:AB27)</f>
        <v>0</v>
      </c>
      <c r="AZ27" s="91">
        <f>SUM(AC27:AE27)</f>
        <v>0</v>
      </c>
      <c r="BA27" s="22">
        <f>SUM(AF27:AH27)</f>
        <v>0</v>
      </c>
      <c r="BB27" s="22">
        <f>SUM(AI27:AK27)</f>
        <v>0</v>
      </c>
      <c r="BC27" s="22">
        <f>SUM(AL27:AN27)</f>
        <v>0</v>
      </c>
      <c r="BD27" s="22">
        <f>SUM(AO27:AQ27)</f>
        <v>0</v>
      </c>
      <c r="BF27" s="46">
        <f>SUM(AS27:AV27)</f>
        <v>0</v>
      </c>
      <c r="BG27" s="46">
        <f>SUM(AW27:AZ27)</f>
        <v>0</v>
      </c>
      <c r="BH27" s="46">
        <f>SUM(BA27:BD27)</f>
        <v>0</v>
      </c>
    </row>
    <row r="28" spans="2:60">
      <c r="B28" s="4" t="s">
        <v>37</v>
      </c>
      <c r="H28" s="38">
        <f t="shared" ref="H28:AQ28" si="30">H24+H27</f>
        <v>-134232.5</v>
      </c>
      <c r="I28" s="37">
        <f t="shared" si="30"/>
        <v>-110042.58928571429</v>
      </c>
      <c r="J28" s="37">
        <f t="shared" si="30"/>
        <v>-130885.38488520408</v>
      </c>
      <c r="K28" s="37">
        <f t="shared" si="30"/>
        <v>-138099.58704256255</v>
      </c>
      <c r="L28" s="37">
        <f t="shared" si="30"/>
        <v>-137157.77617493318</v>
      </c>
      <c r="M28" s="37">
        <f t="shared" si="30"/>
        <v>-130892.88816026207</v>
      </c>
      <c r="N28" s="37">
        <f t="shared" si="30"/>
        <v>-143932.17424235138</v>
      </c>
      <c r="O28" s="37">
        <f t="shared" si="30"/>
        <v>-149380.50707484581</v>
      </c>
      <c r="P28" s="37">
        <f t="shared" si="30"/>
        <v>-143497.70488076002</v>
      </c>
      <c r="Q28" s="37">
        <f t="shared" si="30"/>
        <v>-163078.96303884877</v>
      </c>
      <c r="R28" s="37">
        <f t="shared" si="30"/>
        <v>-157669.64133925806</v>
      </c>
      <c r="S28" s="37">
        <f t="shared" si="30"/>
        <v>-149955.65497514396</v>
      </c>
      <c r="T28" s="37">
        <f t="shared" si="30"/>
        <v>-216780.9421436218</v>
      </c>
      <c r="U28" s="37">
        <f t="shared" si="30"/>
        <v>-209401.28091674703</v>
      </c>
      <c r="V28" s="37">
        <f t="shared" si="30"/>
        <v>-198121.58405930799</v>
      </c>
      <c r="W28" s="37">
        <f t="shared" si="30"/>
        <v>-207843.38146289071</v>
      </c>
      <c r="X28" s="37">
        <f t="shared" si="30"/>
        <v>-192188.35583262888</v>
      </c>
      <c r="Y28" s="37">
        <f t="shared" si="30"/>
        <v>-210794.55320169739</v>
      </c>
      <c r="Z28" s="37">
        <f t="shared" si="30"/>
        <v>-209373.78325611883</v>
      </c>
      <c r="AA28" s="37">
        <f t="shared" si="30"/>
        <v>-208112.34907571354</v>
      </c>
      <c r="AB28" s="37">
        <f t="shared" si="30"/>
        <v>-208841.94548261227</v>
      </c>
      <c r="AC28" s="37">
        <f t="shared" si="30"/>
        <v>-197218.09598289456</v>
      </c>
      <c r="AD28" s="37">
        <f t="shared" si="30"/>
        <v>-207520.43528548081</v>
      </c>
      <c r="AE28" s="37">
        <f t="shared" si="30"/>
        <v>-189551.94383081782</v>
      </c>
      <c r="AF28" s="37">
        <f t="shared" si="30"/>
        <v>-199066.11015526121</v>
      </c>
      <c r="AG28" s="37">
        <f t="shared" si="30"/>
        <v>-172316.11908945179</v>
      </c>
      <c r="AH28" s="37">
        <f t="shared" si="30"/>
        <v>-178297.74794415321</v>
      </c>
      <c r="AI28" s="37">
        <f t="shared" si="30"/>
        <v>-195293.64233671251</v>
      </c>
      <c r="AJ28" s="37">
        <f t="shared" si="30"/>
        <v>-171483.58946828224</v>
      </c>
      <c r="AK28" s="37">
        <f t="shared" si="30"/>
        <v>-138950.52727346719</v>
      </c>
      <c r="AL28" s="37">
        <f t="shared" si="30"/>
        <v>-113246.80531452817</v>
      </c>
      <c r="AM28" s="37">
        <f t="shared" si="30"/>
        <v>-77104.841284659633</v>
      </c>
      <c r="AN28" s="37">
        <f t="shared" si="30"/>
        <v>-48501.385424740554</v>
      </c>
      <c r="AO28" s="37">
        <f t="shared" si="30"/>
        <v>-12345.951049858937</v>
      </c>
      <c r="AP28" s="37">
        <f t="shared" si="30"/>
        <v>41404.90159403882</v>
      </c>
      <c r="AQ28" s="37">
        <f t="shared" si="30"/>
        <v>100189.29192214296</v>
      </c>
      <c r="AR28" s="17"/>
      <c r="AS28" s="36">
        <f>SUM(H28:J28)</f>
        <v>-375160.47417091834</v>
      </c>
      <c r="AT28" s="36">
        <f>SUM(K28:M28)</f>
        <v>-406150.25137775781</v>
      </c>
      <c r="AU28" s="36">
        <f>SUM(N28:P28)</f>
        <v>-436810.38619795721</v>
      </c>
      <c r="AV28" s="36">
        <f>SUM(Q28:S28)</f>
        <v>-470704.25935325079</v>
      </c>
      <c r="AW28" s="36">
        <f>SUM(T28:V28)</f>
        <v>-624303.80711967684</v>
      </c>
      <c r="AX28" s="36">
        <f>SUM(W28:Y28)</f>
        <v>-610826.29049721698</v>
      </c>
      <c r="AY28" s="36">
        <f>SUM(Z28:AB28)</f>
        <v>-626328.07781444467</v>
      </c>
      <c r="AZ28" s="36">
        <f>SUM(AC28:AE28)</f>
        <v>-594290.47509919317</v>
      </c>
      <c r="BA28" s="36">
        <f>SUM(AF28:AH28)</f>
        <v>-549679.97718886612</v>
      </c>
      <c r="BB28" s="36">
        <f>SUM(AI28:AK28)</f>
        <v>-505727.75907846191</v>
      </c>
      <c r="BC28" s="36">
        <f>SUM(AL28:AN28)</f>
        <v>-238853.03202392836</v>
      </c>
      <c r="BD28" s="36">
        <f>SUM(AO28:AQ28)</f>
        <v>129248.24246632284</v>
      </c>
      <c r="BE28" s="17"/>
      <c r="BF28" s="36">
        <f>SUM(AS28:AV28)</f>
        <v>-1688825.3710998842</v>
      </c>
      <c r="BG28" s="36">
        <f>SUM(AW28:AZ28)</f>
        <v>-2455748.6505305315</v>
      </c>
      <c r="BH28" s="36">
        <f>SUM(BA28:BD28)</f>
        <v>-1165012.5258249335</v>
      </c>
    </row>
    <row r="29" spans="2:60">
      <c r="AS29" s="23"/>
      <c r="AT29" s="23"/>
      <c r="AU29" s="23"/>
      <c r="AV29" s="23"/>
      <c r="AW29" s="23"/>
      <c r="AX29" s="23"/>
      <c r="AY29" s="23"/>
      <c r="AZ29" s="23"/>
      <c r="BA29" s="22"/>
      <c r="BB29" s="22"/>
      <c r="BC29" s="22"/>
      <c r="BD29" s="22"/>
      <c r="BF29" s="21"/>
      <c r="BG29" s="21"/>
      <c r="BH29" s="21"/>
    </row>
    <row r="30" spans="2:60">
      <c r="B30" s="40" t="s">
        <v>36</v>
      </c>
      <c r="C30" s="40"/>
      <c r="D30" s="40"/>
      <c r="E30" s="40"/>
      <c r="F30" s="93"/>
      <c r="G30" s="92">
        <v>0</v>
      </c>
      <c r="H30" s="39">
        <f t="shared" ref="H30:AQ30" si="31">-MAX(H28*$G30,0)</f>
        <v>0</v>
      </c>
      <c r="I30" s="5">
        <f t="shared" si="31"/>
        <v>0</v>
      </c>
      <c r="J30" s="5">
        <f t="shared" si="31"/>
        <v>0</v>
      </c>
      <c r="K30" s="5">
        <f t="shared" si="31"/>
        <v>0</v>
      </c>
      <c r="L30" s="5">
        <f t="shared" si="31"/>
        <v>0</v>
      </c>
      <c r="M30" s="5">
        <f t="shared" si="31"/>
        <v>0</v>
      </c>
      <c r="N30" s="5">
        <f t="shared" si="31"/>
        <v>0</v>
      </c>
      <c r="O30" s="5">
        <f t="shared" si="31"/>
        <v>0</v>
      </c>
      <c r="P30" s="5">
        <f t="shared" si="31"/>
        <v>0</v>
      </c>
      <c r="Q30" s="5">
        <f t="shared" si="31"/>
        <v>0</v>
      </c>
      <c r="R30" s="5">
        <f t="shared" si="31"/>
        <v>0</v>
      </c>
      <c r="S30" s="5">
        <f t="shared" si="31"/>
        <v>0</v>
      </c>
      <c r="T30" s="5">
        <f t="shared" si="31"/>
        <v>0</v>
      </c>
      <c r="U30" s="5">
        <f t="shared" si="31"/>
        <v>0</v>
      </c>
      <c r="V30" s="5">
        <f t="shared" si="31"/>
        <v>0</v>
      </c>
      <c r="W30" s="5">
        <f t="shared" si="31"/>
        <v>0</v>
      </c>
      <c r="X30" s="5">
        <f t="shared" si="31"/>
        <v>0</v>
      </c>
      <c r="Y30" s="5">
        <f t="shared" si="31"/>
        <v>0</v>
      </c>
      <c r="Z30" s="5">
        <f t="shared" si="31"/>
        <v>0</v>
      </c>
      <c r="AA30" s="5">
        <f t="shared" si="31"/>
        <v>0</v>
      </c>
      <c r="AB30" s="5">
        <f t="shared" si="31"/>
        <v>0</v>
      </c>
      <c r="AC30" s="5">
        <f t="shared" si="31"/>
        <v>0</v>
      </c>
      <c r="AD30" s="5">
        <f t="shared" si="31"/>
        <v>0</v>
      </c>
      <c r="AE30" s="5">
        <f t="shared" si="31"/>
        <v>0</v>
      </c>
      <c r="AF30" s="5">
        <f t="shared" si="31"/>
        <v>0</v>
      </c>
      <c r="AG30" s="5">
        <f t="shared" si="31"/>
        <v>0</v>
      </c>
      <c r="AH30" s="5">
        <f t="shared" si="31"/>
        <v>0</v>
      </c>
      <c r="AI30" s="5">
        <f t="shared" si="31"/>
        <v>0</v>
      </c>
      <c r="AJ30" s="5">
        <f t="shared" si="31"/>
        <v>0</v>
      </c>
      <c r="AK30" s="5">
        <f t="shared" si="31"/>
        <v>0</v>
      </c>
      <c r="AL30" s="5">
        <f t="shared" si="31"/>
        <v>0</v>
      </c>
      <c r="AM30" s="5">
        <f t="shared" si="31"/>
        <v>0</v>
      </c>
      <c r="AN30" s="5">
        <f t="shared" si="31"/>
        <v>0</v>
      </c>
      <c r="AO30" s="5">
        <f t="shared" si="31"/>
        <v>0</v>
      </c>
      <c r="AP30" s="5">
        <f t="shared" si="31"/>
        <v>0</v>
      </c>
      <c r="AQ30" s="5">
        <f t="shared" si="31"/>
        <v>0</v>
      </c>
      <c r="AS30" s="91">
        <f>SUM(H30:J30)</f>
        <v>0</v>
      </c>
      <c r="AT30" s="91">
        <f>SUM(K30:M30)</f>
        <v>0</v>
      </c>
      <c r="AU30" s="91">
        <f>SUM(N30:P30)</f>
        <v>0</v>
      </c>
      <c r="AV30" s="91">
        <f>SUM(Q30:S30)</f>
        <v>0</v>
      </c>
      <c r="AW30" s="91">
        <f>SUM(T30:V30)</f>
        <v>0</v>
      </c>
      <c r="AX30" s="91">
        <f>SUM(W30:Y30)</f>
        <v>0</v>
      </c>
      <c r="AY30" s="91">
        <f>SUM(Z30:AB30)</f>
        <v>0</v>
      </c>
      <c r="AZ30" s="91">
        <f>SUM(AC30:AE30)</f>
        <v>0</v>
      </c>
      <c r="BA30" s="22">
        <f>SUM(AF30:AH30)</f>
        <v>0</v>
      </c>
      <c r="BB30" s="22">
        <f>SUM(AI30:AK30)</f>
        <v>0</v>
      </c>
      <c r="BC30" s="22">
        <f>SUM(AL30:AN30)</f>
        <v>0</v>
      </c>
      <c r="BD30" s="22">
        <f>SUM(AO30:AQ30)</f>
        <v>0</v>
      </c>
      <c r="BF30" s="46">
        <f>SUM(AS30:AV30)</f>
        <v>0</v>
      </c>
      <c r="BG30" s="46">
        <f>SUM(AW30:AZ30)</f>
        <v>0</v>
      </c>
      <c r="BH30" s="46">
        <f>SUM(BA30:BD30)</f>
        <v>0</v>
      </c>
    </row>
    <row r="31" spans="2:60">
      <c r="B31" s="4" t="s">
        <v>18</v>
      </c>
      <c r="H31" s="38">
        <f t="shared" ref="H31:AQ31" si="32">H28+H30</f>
        <v>-134232.5</v>
      </c>
      <c r="I31" s="37">
        <f t="shared" si="32"/>
        <v>-110042.58928571429</v>
      </c>
      <c r="J31" s="37">
        <f t="shared" si="32"/>
        <v>-130885.38488520408</v>
      </c>
      <c r="K31" s="37">
        <f t="shared" si="32"/>
        <v>-138099.58704256255</v>
      </c>
      <c r="L31" s="37">
        <f t="shared" si="32"/>
        <v>-137157.77617493318</v>
      </c>
      <c r="M31" s="37">
        <f t="shared" si="32"/>
        <v>-130892.88816026207</v>
      </c>
      <c r="N31" s="37">
        <f t="shared" si="32"/>
        <v>-143932.17424235138</v>
      </c>
      <c r="O31" s="37">
        <f t="shared" si="32"/>
        <v>-149380.50707484581</v>
      </c>
      <c r="P31" s="37">
        <f t="shared" si="32"/>
        <v>-143497.70488076002</v>
      </c>
      <c r="Q31" s="37">
        <f t="shared" si="32"/>
        <v>-163078.96303884877</v>
      </c>
      <c r="R31" s="37">
        <f t="shared" si="32"/>
        <v>-157669.64133925806</v>
      </c>
      <c r="S31" s="37">
        <f t="shared" si="32"/>
        <v>-149955.65497514396</v>
      </c>
      <c r="T31" s="37">
        <f t="shared" si="32"/>
        <v>-216780.9421436218</v>
      </c>
      <c r="U31" s="37">
        <f t="shared" si="32"/>
        <v>-209401.28091674703</v>
      </c>
      <c r="V31" s="37">
        <f t="shared" si="32"/>
        <v>-198121.58405930799</v>
      </c>
      <c r="W31" s="37">
        <f t="shared" si="32"/>
        <v>-207843.38146289071</v>
      </c>
      <c r="X31" s="37">
        <f t="shared" si="32"/>
        <v>-192188.35583262888</v>
      </c>
      <c r="Y31" s="37">
        <f t="shared" si="32"/>
        <v>-210794.55320169739</v>
      </c>
      <c r="Z31" s="37">
        <f t="shared" si="32"/>
        <v>-209373.78325611883</v>
      </c>
      <c r="AA31" s="37">
        <f t="shared" si="32"/>
        <v>-208112.34907571354</v>
      </c>
      <c r="AB31" s="37">
        <f t="shared" si="32"/>
        <v>-208841.94548261227</v>
      </c>
      <c r="AC31" s="37">
        <f t="shared" si="32"/>
        <v>-197218.09598289456</v>
      </c>
      <c r="AD31" s="37">
        <f t="shared" si="32"/>
        <v>-207520.43528548081</v>
      </c>
      <c r="AE31" s="37">
        <f t="shared" si="32"/>
        <v>-189551.94383081782</v>
      </c>
      <c r="AF31" s="37">
        <f t="shared" si="32"/>
        <v>-199066.11015526121</v>
      </c>
      <c r="AG31" s="37">
        <f t="shared" si="32"/>
        <v>-172316.11908945179</v>
      </c>
      <c r="AH31" s="37">
        <f t="shared" si="32"/>
        <v>-178297.74794415321</v>
      </c>
      <c r="AI31" s="37">
        <f t="shared" si="32"/>
        <v>-195293.64233671251</v>
      </c>
      <c r="AJ31" s="37">
        <f t="shared" si="32"/>
        <v>-171483.58946828224</v>
      </c>
      <c r="AK31" s="37">
        <f t="shared" si="32"/>
        <v>-138950.52727346719</v>
      </c>
      <c r="AL31" s="37">
        <f t="shared" si="32"/>
        <v>-113246.80531452817</v>
      </c>
      <c r="AM31" s="37">
        <f t="shared" si="32"/>
        <v>-77104.841284659633</v>
      </c>
      <c r="AN31" s="37">
        <f t="shared" si="32"/>
        <v>-48501.385424740554</v>
      </c>
      <c r="AO31" s="37">
        <f t="shared" si="32"/>
        <v>-12345.951049858937</v>
      </c>
      <c r="AP31" s="37">
        <f t="shared" si="32"/>
        <v>41404.90159403882</v>
      </c>
      <c r="AQ31" s="37">
        <f t="shared" si="32"/>
        <v>100189.29192214296</v>
      </c>
      <c r="AR31" s="17"/>
      <c r="AS31" s="36">
        <f>SUM(H31:J31)</f>
        <v>-375160.47417091834</v>
      </c>
      <c r="AT31" s="36">
        <f>SUM(K31:M31)</f>
        <v>-406150.25137775781</v>
      </c>
      <c r="AU31" s="36">
        <f>SUM(N31:P31)</f>
        <v>-436810.38619795721</v>
      </c>
      <c r="AV31" s="36">
        <f>SUM(Q31:S31)</f>
        <v>-470704.25935325079</v>
      </c>
      <c r="AW31" s="36">
        <f>SUM(T31:V31)</f>
        <v>-624303.80711967684</v>
      </c>
      <c r="AX31" s="36">
        <f>SUM(W31:Y31)</f>
        <v>-610826.29049721698</v>
      </c>
      <c r="AY31" s="36">
        <f>SUM(Z31:AB31)</f>
        <v>-626328.07781444467</v>
      </c>
      <c r="AZ31" s="36">
        <f>SUM(AC31:AE31)</f>
        <v>-594290.47509919317</v>
      </c>
      <c r="BA31" s="36">
        <f>SUM(AF31:AH31)</f>
        <v>-549679.97718886612</v>
      </c>
      <c r="BB31" s="36">
        <f>SUM(AI31:AK31)</f>
        <v>-505727.75907846191</v>
      </c>
      <c r="BC31" s="36">
        <f>SUM(AL31:AN31)</f>
        <v>-238853.03202392836</v>
      </c>
      <c r="BD31" s="36">
        <f>SUM(AO31:AQ31)</f>
        <v>129248.24246632284</v>
      </c>
      <c r="BE31" s="17"/>
      <c r="BF31" s="36">
        <f>SUM(AS31:AV31)</f>
        <v>-1688825.3710998842</v>
      </c>
      <c r="BG31" s="36">
        <f>SUM(AW31:AZ31)</f>
        <v>-2455748.6505305315</v>
      </c>
      <c r="BH31" s="36">
        <f>SUM(BA31:BD31)</f>
        <v>-1165012.5258249335</v>
      </c>
    </row>
    <row r="32" spans="2:60" ht="13.5">
      <c r="B32" s="89" t="s">
        <v>35</v>
      </c>
      <c r="C32" s="89"/>
      <c r="D32" s="89"/>
      <c r="E32" s="89"/>
      <c r="F32" s="90"/>
      <c r="G32" s="89"/>
      <c r="H32" s="15">
        <f t="shared" ref="H32:AQ32" si="33">IF(ISNUMBER(H31/H8),H31/H8,"n/a ")</f>
        <v>-596.58888888888885</v>
      </c>
      <c r="I32" s="15">
        <f t="shared" si="33"/>
        <v>-81.821483104295311</v>
      </c>
      <c r="J32" s="15">
        <f t="shared" si="33"/>
        <v>-43.599538932559739</v>
      </c>
      <c r="K32" s="15">
        <f t="shared" si="33"/>
        <v>-26.639128845110676</v>
      </c>
      <c r="L32" s="15">
        <f t="shared" si="33"/>
        <v>-18.186275418909126</v>
      </c>
      <c r="M32" s="15">
        <f t="shared" si="33"/>
        <v>-12.967729527261167</v>
      </c>
      <c r="N32" s="15">
        <f t="shared" si="33"/>
        <v>-11.192081665204135</v>
      </c>
      <c r="O32" s="15">
        <f t="shared" si="33"/>
        <v>-9.4166058965529977</v>
      </c>
      <c r="P32" s="15">
        <f t="shared" si="33"/>
        <v>-7.50183436710679</v>
      </c>
      <c r="Q32" s="15">
        <f t="shared" si="33"/>
        <v>-7.1898927873291694</v>
      </c>
      <c r="R32" s="15">
        <f t="shared" si="33"/>
        <v>-5.9378612982339689</v>
      </c>
      <c r="S32" s="15">
        <f t="shared" si="33"/>
        <v>-4.8725285881158333</v>
      </c>
      <c r="T32" s="15">
        <f t="shared" si="33"/>
        <v>-6.1263512066623118</v>
      </c>
      <c r="U32" s="15">
        <f t="shared" si="33"/>
        <v>-5.1805653353479224</v>
      </c>
      <c r="V32" s="15">
        <f t="shared" si="33"/>
        <v>-4.3139509914388814</v>
      </c>
      <c r="W32" s="15">
        <f t="shared" si="33"/>
        <v>-4.0009543626428501</v>
      </c>
      <c r="X32" s="15">
        <f t="shared" si="33"/>
        <v>-3.282968096842604</v>
      </c>
      <c r="Y32" s="15">
        <f t="shared" si="33"/>
        <v>-3.2054515943396629</v>
      </c>
      <c r="Z32" s="15">
        <f t="shared" si="33"/>
        <v>-2.8419485121938495</v>
      </c>
      <c r="AA32" s="15">
        <f t="shared" si="33"/>
        <v>-2.5273252556316197</v>
      </c>
      <c r="AB32" s="15">
        <f t="shared" si="33"/>
        <v>-2.2736071110213825</v>
      </c>
      <c r="AC32" s="15">
        <f t="shared" si="33"/>
        <v>-1.9280848869753426</v>
      </c>
      <c r="AD32" s="15">
        <f t="shared" si="33"/>
        <v>-1.8246089162597674</v>
      </c>
      <c r="AE32" s="15">
        <f t="shared" si="33"/>
        <v>-1.5008247961184551</v>
      </c>
      <c r="AF32" s="15">
        <f t="shared" si="33"/>
        <v>-1.4133282491867527</v>
      </c>
      <c r="AG32" s="15">
        <f t="shared" si="33"/>
        <v>-1.0928090968517759</v>
      </c>
      <c r="AH32" s="15">
        <f t="shared" si="33"/>
        <v>-1.0065556976075507</v>
      </c>
      <c r="AI32" s="15">
        <f t="shared" si="33"/>
        <v>-0.97840386326860074</v>
      </c>
      <c r="AJ32" s="15">
        <f t="shared" si="33"/>
        <v>-0.76034093558193416</v>
      </c>
      <c r="AK32" s="15">
        <f t="shared" si="33"/>
        <v>-0.543952115236367</v>
      </c>
      <c r="AL32" s="15">
        <f t="shared" si="33"/>
        <v>-0.39059688963432265</v>
      </c>
      <c r="AM32" s="15">
        <f t="shared" si="33"/>
        <v>-0.23387872504869503</v>
      </c>
      <c r="AN32" s="15">
        <f t="shared" si="33"/>
        <v>-0.12917465856346652</v>
      </c>
      <c r="AO32" s="15">
        <f t="shared" si="33"/>
        <v>-2.8831152491176411E-2</v>
      </c>
      <c r="AP32" s="15">
        <f t="shared" si="33"/>
        <v>8.4680826382297486E-2</v>
      </c>
      <c r="AQ32" s="15">
        <f t="shared" si="33"/>
        <v>0.17926833076914817</v>
      </c>
      <c r="AS32" s="88">
        <f t="shared" ref="AS32:BD32" si="34">IF(ISNUMBER(AS31/AS8),AS31/AS8,"n/a ")</f>
        <v>-82.057876624213151</v>
      </c>
      <c r="AT32" s="88">
        <f t="shared" si="34"/>
        <v>-17.798263054575731</v>
      </c>
      <c r="AU32" s="88">
        <f t="shared" si="34"/>
        <v>-9.1283532013954449</v>
      </c>
      <c r="AV32" s="88">
        <f t="shared" si="34"/>
        <v>-5.8830161256106512</v>
      </c>
      <c r="AW32" s="88">
        <f t="shared" si="34"/>
        <v>-5.1285383852434006</v>
      </c>
      <c r="AX32" s="88">
        <f t="shared" si="34"/>
        <v>-3.4656662722927294</v>
      </c>
      <c r="AY32" s="88">
        <f t="shared" si="34"/>
        <v>-2.5268163837446367</v>
      </c>
      <c r="AZ32" s="88">
        <f t="shared" si="34"/>
        <v>-1.7360682974797532</v>
      </c>
      <c r="BA32" s="88">
        <f t="shared" si="34"/>
        <v>-1.1555971433200543</v>
      </c>
      <c r="BB32" s="88">
        <f t="shared" si="34"/>
        <v>-0.74307726255321904</v>
      </c>
      <c r="BC32" s="88">
        <f t="shared" si="34"/>
        <v>-0.2400333281539202</v>
      </c>
      <c r="BD32" s="88">
        <f t="shared" si="34"/>
        <v>8.7563766637750826E-2</v>
      </c>
      <c r="BF32" s="88">
        <f>IF(ISNUMBER(BF31/BF8),BF31/BF8,"n/a ")</f>
        <v>-10.877800383387008</v>
      </c>
      <c r="BG32" s="88">
        <f>IF(ISNUMBER(BG31/BG8),BG31/BG8,"n/a ")</f>
        <v>-2.7649401428104747</v>
      </c>
      <c r="BH32" s="88">
        <f>IF(ISNUMBER(BH31/BH8),BH31/BH8,"n/a ")</f>
        <v>-0.32117163027470919</v>
      </c>
    </row>
    <row r="33" spans="1:60" ht="5.25" customHeight="1" thickBot="1">
      <c r="B33" s="7"/>
      <c r="C33" s="7"/>
      <c r="D33" s="7"/>
      <c r="E33" s="7"/>
      <c r="F33" s="10"/>
      <c r="G33" s="7"/>
      <c r="H33" s="9"/>
      <c r="I33" s="7"/>
      <c r="J33" s="7"/>
      <c r="K33" s="8"/>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S33" s="6"/>
      <c r="AT33" s="6"/>
      <c r="AU33" s="6"/>
      <c r="AV33" s="6"/>
      <c r="AW33" s="6"/>
      <c r="AX33" s="6"/>
      <c r="AY33" s="6"/>
      <c r="AZ33" s="6"/>
      <c r="BA33" s="6"/>
      <c r="BB33" s="6"/>
      <c r="BC33" s="6"/>
      <c r="BD33" s="6"/>
      <c r="BF33" s="6"/>
      <c r="BG33" s="6"/>
      <c r="BH33" s="6"/>
    </row>
    <row r="34" spans="1:60" ht="13.5" thickTop="1">
      <c r="B34" s="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S34" s="33"/>
      <c r="AT34" s="33"/>
      <c r="AU34" s="33"/>
      <c r="AV34" s="33"/>
      <c r="AW34" s="33"/>
      <c r="AX34" s="33"/>
      <c r="AY34" s="33"/>
      <c r="AZ34" s="33"/>
      <c r="BA34" s="33"/>
      <c r="BB34" s="33"/>
      <c r="BC34" s="33"/>
      <c r="BD34" s="33"/>
      <c r="BF34" s="21"/>
      <c r="BG34" s="21"/>
      <c r="BH34" s="21"/>
    </row>
    <row r="35" spans="1:60" s="82" customFormat="1">
      <c r="A35" s="1"/>
      <c r="B35" s="4"/>
      <c r="C35" s="1"/>
      <c r="D35" s="1"/>
      <c r="E35" s="1"/>
      <c r="F35" s="4"/>
      <c r="G35" s="1"/>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1"/>
      <c r="AS35" s="33"/>
      <c r="AT35" s="33"/>
      <c r="AU35" s="33"/>
      <c r="AV35" s="33"/>
      <c r="AW35" s="33"/>
      <c r="AX35" s="33"/>
      <c r="AY35" s="33"/>
      <c r="AZ35" s="33"/>
      <c r="BA35" s="22"/>
      <c r="BB35" s="22"/>
      <c r="BC35" s="22"/>
      <c r="BD35" s="22"/>
      <c r="BE35" s="1"/>
      <c r="BF35" s="21"/>
      <c r="BG35" s="21"/>
      <c r="BH35" s="21"/>
    </row>
    <row r="36" spans="1:60" ht="13.5" thickBot="1">
      <c r="A36" s="32" t="s">
        <v>0</v>
      </c>
      <c r="B36" s="31" t="s">
        <v>34</v>
      </c>
      <c r="C36" s="30"/>
      <c r="D36" s="29"/>
      <c r="E36" s="82"/>
      <c r="F36" s="81"/>
      <c r="G36" s="86"/>
      <c r="H36" s="87"/>
      <c r="I36" s="86"/>
      <c r="J36" s="86"/>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S36" s="84"/>
      <c r="AT36" s="84"/>
      <c r="AU36" s="84"/>
      <c r="AV36" s="84"/>
      <c r="AW36" s="84"/>
      <c r="AX36" s="84"/>
      <c r="AY36" s="84"/>
      <c r="AZ36" s="84"/>
      <c r="BA36" s="22"/>
      <c r="BB36" s="22"/>
      <c r="BC36" s="22"/>
      <c r="BD36" s="22"/>
      <c r="BF36" s="83"/>
      <c r="BG36" s="83"/>
      <c r="BH36" s="83"/>
    </row>
    <row r="37" spans="1:60">
      <c r="E37" s="82"/>
      <c r="F37" s="81"/>
      <c r="AS37" s="23"/>
      <c r="AT37" s="23"/>
      <c r="AU37" s="23"/>
      <c r="AV37" s="23"/>
      <c r="AW37" s="23"/>
      <c r="AX37" s="23"/>
      <c r="AY37" s="23"/>
      <c r="AZ37" s="23"/>
      <c r="BA37" s="22"/>
      <c r="BB37" s="22"/>
      <c r="BC37" s="22"/>
      <c r="BD37" s="22"/>
      <c r="BF37" s="21"/>
      <c r="BG37" s="21"/>
      <c r="BH37" s="21"/>
    </row>
    <row r="38" spans="1:60">
      <c r="B38" s="1" t="s">
        <v>33</v>
      </c>
      <c r="G38" s="62">
        <v>1000000</v>
      </c>
      <c r="H38" s="5">
        <f>'Model &amp; Metrics'!H80</f>
        <v>865989.41780821921</v>
      </c>
      <c r="I38" s="5">
        <f>'Model &amp; Metrics'!I80</f>
        <v>744886.64261252445</v>
      </c>
      <c r="J38" s="5">
        <f>'Model &amp; Metrics'!J80</f>
        <v>612415.69996243354</v>
      </c>
      <c r="K38" s="5">
        <f>'Model &amp; Metrics'!K80</f>
        <v>472217.61093808757</v>
      </c>
      <c r="L38" s="5">
        <f>'Model &amp; Metrics'!L80</f>
        <v>332793.46623617748</v>
      </c>
      <c r="M38" s="5">
        <f>'Model &amp; Metrics'!M80</f>
        <v>199448.60671897954</v>
      </c>
      <c r="N38" s="5">
        <f>'Model &amp; Metrics'!N80</f>
        <v>52859.369856223086</v>
      </c>
      <c r="O38" s="5">
        <f>'Model &amp; Metrics'!O80</f>
        <v>-99404.707385477523</v>
      </c>
      <c r="P38" s="5">
        <f>'Model &amp; Metrics'!P80</f>
        <v>-246036.02737180161</v>
      </c>
      <c r="Q38" s="5">
        <f>'Model &amp; Metrics'!Q80</f>
        <v>-412524.52153151075</v>
      </c>
      <c r="R38" s="5">
        <f>'Model &amp; Metrics'!R80</f>
        <v>-573908.0485898956</v>
      </c>
      <c r="S38" s="5">
        <f>'Model &amp; Metrics'!S80</f>
        <v>-727913.20716578618</v>
      </c>
      <c r="T38" s="5">
        <f>'Model &amp; Metrics'!T80</f>
        <v>-949113.64167888358</v>
      </c>
      <c r="U38" s="5">
        <f>'Model &amp; Metrics'!U80</f>
        <v>2836657.8065913925</v>
      </c>
      <c r="V38" s="5">
        <f>'Model &amp; Metrics'!V80</f>
        <v>2633259.6225204519</v>
      </c>
      <c r="W38" s="5">
        <f>'Model &amp; Metrics'!W80</f>
        <v>2419644.6234991094</v>
      </c>
      <c r="X38" s="5">
        <f>'Model &amp; Metrics'!X80</f>
        <v>2221139.392465299</v>
      </c>
      <c r="Y38" s="5">
        <f>'Model &amp; Metrics'!Y80</f>
        <v>2003427.4590147629</v>
      </c>
      <c r="Z38" s="5">
        <f>'Model &amp; Metrics'!Z80</f>
        <v>1786475.0346395532</v>
      </c>
      <c r="AA38" s="5">
        <f>'Model &amp; Metrics'!AA80</f>
        <v>1570055.9681232595</v>
      </c>
      <c r="AB38" s="5">
        <f>'Model &amp; Metrics'!AB80</f>
        <v>1352105.7474749789</v>
      </c>
      <c r="AC38" s="5">
        <f>'Model &amp; Metrics'!AC80</f>
        <v>1144897.0042974376</v>
      </c>
      <c r="AD38" s="5">
        <f>'Model &amp; Metrics'!AD80</f>
        <v>926414.66894940508</v>
      </c>
      <c r="AE38" s="5">
        <f>'Model &amp; Metrics'!AE80</f>
        <v>724831.81782374508</v>
      </c>
      <c r="AF38" s="5">
        <f>'Model &amp; Metrics'!AF80</f>
        <v>511811.80154788913</v>
      </c>
      <c r="AG38" s="5">
        <f>'Model &amp; Metrics'!AG80</f>
        <v>323330.7898617594</v>
      </c>
      <c r="AH38" s="5">
        <f>'Model &amp; Metrics'!AH80</f>
        <v>126325.7450851668</v>
      </c>
      <c r="AI38" s="5">
        <f>'Model &amp; Metrics'!AI80</f>
        <v>-90598.977609206631</v>
      </c>
      <c r="AJ38" s="5">
        <f>'Model &amp; Metrics'!AJ80</f>
        <v>-287076.28474583896</v>
      </c>
      <c r="AK38" s="5">
        <f>'Model &amp; Metrics'!AK80</f>
        <v>-454888.13720375806</v>
      </c>
      <c r="AL38" s="5">
        <f>'Model &amp; Metrics'!AL80</f>
        <v>-601444.90226763743</v>
      </c>
      <c r="AM38" s="5">
        <f>'Model &amp; Metrics'!AM80</f>
        <v>-716976.85567461059</v>
      </c>
      <c r="AN38" s="5">
        <f>'Model &amp; Metrics'!AN80</f>
        <v>-809791.66583403328</v>
      </c>
      <c r="AO38" s="5">
        <f>'Model &amp; Metrics'!AO80</f>
        <v>-873222.28425733768</v>
      </c>
      <c r="AP38" s="5">
        <f>'Model &amp; Metrics'!AP80</f>
        <v>-890691.39217104437</v>
      </c>
      <c r="AQ38" s="5">
        <f>'Model &amp; Metrics'!AQ80</f>
        <v>-858336.73403277376</v>
      </c>
      <c r="AS38" s="50">
        <f>J38</f>
        <v>612415.69996243354</v>
      </c>
      <c r="AT38" s="50">
        <f>M38</f>
        <v>199448.60671897954</v>
      </c>
      <c r="AU38" s="50">
        <f>P38</f>
        <v>-246036.02737180161</v>
      </c>
      <c r="AV38" s="50">
        <f>S38</f>
        <v>-727913.20716578618</v>
      </c>
      <c r="AW38" s="50">
        <f>V38</f>
        <v>2633259.6225204519</v>
      </c>
      <c r="AX38" s="50">
        <f>Y38</f>
        <v>2003427.4590147629</v>
      </c>
      <c r="AY38" s="50">
        <f>AB38</f>
        <v>1352105.7474749789</v>
      </c>
      <c r="AZ38" s="50">
        <f>AE38</f>
        <v>724831.81782374508</v>
      </c>
      <c r="BA38" s="80">
        <f>AH38</f>
        <v>126325.7450851668</v>
      </c>
      <c r="BB38" s="80">
        <f>AK38</f>
        <v>-454888.13720375806</v>
      </c>
      <c r="BC38" s="80">
        <f>AN38</f>
        <v>-809791.66583403328</v>
      </c>
      <c r="BD38" s="80">
        <f>AQ38</f>
        <v>-858336.73403277376</v>
      </c>
      <c r="BF38" s="42">
        <f>AV38</f>
        <v>-727913.20716578618</v>
      </c>
      <c r="BG38" s="42">
        <f>AZ38</f>
        <v>724831.81782374508</v>
      </c>
      <c r="BH38" s="46">
        <f>BD38</f>
        <v>-858336.73403277376</v>
      </c>
    </row>
    <row r="39" spans="1:60">
      <c r="B39" s="1" t="s">
        <v>32</v>
      </c>
      <c r="G39" s="75">
        <v>0</v>
      </c>
      <c r="H39" s="5">
        <f>IF((H56*(('Model &amp; Metrics'!H8*12)/365))&gt;SUM(H8:$H$8),SUM(H8:$H$8),IF(ISNUMBER(H56*(('Model &amp; Metrics'!H8*12)/365)),H56*(('Model &amp; Metrics'!H8*12)/365),0))</f>
        <v>221.91780821917808</v>
      </c>
      <c r="I39" s="5">
        <f>IF((I56*(('Model &amp; Metrics'!I8*12)/365))&gt;SUM($H8:I$8),SUM($H8:I$8),IF(ISNUMBER(I56*(('Model &amp; Metrics'!I8*12)/365)),I56*(('Model &amp; Metrics'!I8*12)/365),0))</f>
        <v>1326.487279843444</v>
      </c>
      <c r="J39" s="5">
        <f>IF((J56*(('Model &amp; Metrics'!J8*12)/365))&gt;SUM($H8:J$8),SUM($H8:J$8),IF(ISNUMBER(J56*(('Model &amp; Metrics'!J8*12)/365)),J56*(('Model &amp; Metrics'!J8*12)/365),0))</f>
        <v>2960.8669625384391</v>
      </c>
      <c r="K39" s="5">
        <f>IF((K56*(('Model &amp; Metrics'!K8*12)/365))&gt;SUM($H8:K$8),SUM($H8:K$8),IF(ISNUMBER(K56*(('Model &amp; Metrics'!K8*12)/365)),K56*(('Model &amp; Metrics'!K8*12)/365),0))</f>
        <v>5113.0730539108981</v>
      </c>
      <c r="L39" s="5">
        <f>IF((L56*(('Model &amp; Metrics'!L8*12)/365))&gt;SUM($H8:L$8),SUM($H8:L$8),IF(ISNUMBER(L56*(('Model &amp; Metrics'!L8*12)/365)),L56*(('Model &amp; Metrics'!L8*12)/365),0))</f>
        <v>7438.5161014357782</v>
      </c>
      <c r="M39" s="5">
        <f>IF((M56*(('Model &amp; Metrics'!M8*12)/365))&gt;SUM($H8:M$8),SUM($H8:M$8),IF(ISNUMBER(M56*(('Model &amp; Metrics'!M8*12)/365)),M56*(('Model &amp; Metrics'!M8*12)/365),0))</f>
        <v>9955.4694309744064</v>
      </c>
      <c r="N39" s="5">
        <f>IF((N56*(('Model &amp; Metrics'!N8*12)/365))&gt;SUM($H8:N$8),SUM($H8:N$8),IF(ISNUMBER(N56*(('Model &amp; Metrics'!N8*12)/365)),N56*(('Model &amp; Metrics'!N8*12)/365),0))</f>
        <v>12684.012221242479</v>
      </c>
      <c r="O39" s="5">
        <f>IF((O56*(('Model &amp; Metrics'!O8*12)/365))&gt;SUM($H8:O$8),SUM($H8:O$8),IF(ISNUMBER(O56*(('Model &amp; Metrics'!O8*12)/365)),O56*(('Model &amp; Metrics'!O8*12)/365),0))</f>
        <v>15646.210574946601</v>
      </c>
      <c r="P39" s="5">
        <f>IF((P56*(('Model &amp; Metrics'!P8*12)/365))&gt;SUM($H8:P$8),SUM($H8:P$8),IF(ISNUMBER(P56*(('Model &amp; Metrics'!P8*12)/365)),P56*(('Model &amp; Metrics'!P8*12)/365),0))</f>
        <v>18866.31668604492</v>
      </c>
      <c r="Q39" s="5">
        <f>IF((Q56*(('Model &amp; Metrics'!Q8*12)/365))&gt;SUM($H8:Q$8),SUM($H8:Q$8),IF(ISNUMBER(Q56*(('Model &amp; Metrics'!Q8*12)/365)),Q56*(('Model &amp; Metrics'!Q8*12)/365),0))</f>
        <v>22370.987912992987</v>
      </c>
      <c r="R39" s="5">
        <f>IF((R56*(('Model &amp; Metrics'!R8*12)/365))&gt;SUM($H8:R$8),SUM($H8:R$8),IF(ISNUMBER(R56*(('Model &amp; Metrics'!R8*12)/365)),R56*(('Model &amp; Metrics'!R8*12)/365),0))</f>
        <v>26189.527748816196</v>
      </c>
      <c r="S39" s="5">
        <f>IF((S56*(('Model &amp; Metrics'!S8*12)/365))&gt;SUM($H8:S$8),SUM($H8:S$8),IF(ISNUMBER(S56*(('Model &amp; Metrics'!S8*12)/365)),S56*(('Model &amp; Metrics'!S8*12)/365),0))</f>
        <v>30354.150877928907</v>
      </c>
      <c r="T39" s="5">
        <f>IF((T56*(('Model &amp; Metrics'!T8*12)/365))&gt;SUM($H8:T$8),SUM($H8:T$8),IF(ISNUMBER(T56*(('Model &amp; Metrics'!T8*12)/365)),T56*(('Model &amp; Metrics'!T8*12)/365),0))</f>
        <v>34900.274728607197</v>
      </c>
      <c r="U39" s="5">
        <f>IF((U56*(('Model &amp; Metrics'!U8*12)/365))&gt;SUM($H8:U$8),SUM($H8:U$8),IF(ISNUMBER(U56*(('Model &amp; Metrics'!U8*12)/365)),U56*(('Model &amp; Metrics'!U8*12)/365),0))</f>
        <v>39866.840170907089</v>
      </c>
      <c r="V39" s="5">
        <f>IF((V56*(('Model &amp; Metrics'!V8*12)/365))&gt;SUM($H8:V$8),SUM($H8:V$8),IF(ISNUMBER(V56*(('Model &amp; Metrics'!V8*12)/365)),V56*(('Model &amp; Metrics'!V8*12)/365),0))</f>
        <v>45296.664274794915</v>
      </c>
      <c r="W39" s="5">
        <f>IF((W56*(('Model &amp; Metrics'!W8*12)/365))&gt;SUM($H8:W$8),SUM($H8:W$8),IF(ISNUMBER(W56*(('Model &amp; Metrics'!W8*12)/365)),W56*(('Model &amp; Metrics'!W8*12)/365),0))</f>
        <v>51236.82833472731</v>
      </c>
      <c r="X39" s="5">
        <f>IF((X56*(('Model &amp; Metrics'!X8*12)/365))&gt;SUM($H8:X$8),SUM($H8:X$8),IF(ISNUMBER(X56*(('Model &amp; Metrics'!X8*12)/365)),X56*(('Model &amp; Metrics'!X8*12)/365),0))</f>
        <v>57739.104687537896</v>
      </c>
      <c r="Y39" s="5">
        <f>IF((Y56*(('Model &amp; Metrics'!Y8*12)/365))&gt;SUM($H8:Y$8),SUM($H8:Y$8),IF(ISNUMBER(Y56*(('Model &amp; Metrics'!Y8*12)/365)),Y56*(('Model &amp; Metrics'!Y8*12)/365),0))</f>
        <v>64860.426203168361</v>
      </c>
      <c r="Z39" s="5">
        <f>IF((Z56*(('Model &amp; Metrics'!Z8*12)/365))&gt;SUM($H8:Z$8),SUM($H8:Z$8),IF(ISNUMBER(Z56*(('Model &amp; Metrics'!Z8*12)/365)),Z56*(('Model &amp; Metrics'!Z8*12)/365),0))</f>
        <v>72663.402715730117</v>
      </c>
      <c r="AA39" s="5">
        <f>IF((AA56*(('Model &amp; Metrics'!AA8*12)/365))&gt;SUM($H8:AA$8),SUM($H8:AA$8),IF(ISNUMBER(AA56*(('Model &amp; Metrics'!AA8*12)/365)),AA56*(('Model &amp; Metrics'!AA8*12)/365),0))</f>
        <v>81216.88908912825</v>
      </c>
      <c r="AB39" s="5">
        <f>IF((AB56*(('Model &amp; Metrics'!AB8*12)/365))&gt;SUM($H8:AB$8),SUM($H8:AB$8),IF(ISNUMBER(AB56*(('Model &amp; Metrics'!AB8*12)/365)),AB56*(('Model &amp; Metrics'!AB8*12)/365),0))</f>
        <v>90596.610080896295</v>
      </c>
      <c r="AC39" s="5">
        <f>IF((AC56*(('Model &amp; Metrics'!AC8*12)/365))&gt;SUM($H8:AC$8),SUM($H8:AC$8),IF(ISNUMBER(AC56*(('Model &amp; Metrics'!AC8*12)/365)),AC56*(('Model &amp; Metrics'!AC8*12)/365),0))</f>
        <v>100885.84768425283</v>
      </c>
      <c r="AD39" s="5">
        <f>IF((AD56*(('Model &amp; Metrics'!AD8*12)/365))&gt;SUM($H8:AD$8),SUM($H8:AD$8),IF(ISNUMBER(AD56*(('Model &amp; Metrics'!AD8*12)/365)),AD56*(('Model &amp; Metrics'!AD8*12)/365),0))</f>
        <v>112176.19719638533</v>
      </c>
      <c r="AE39" s="5">
        <f>IF((AE56*(('Model &amp; Metrics'!AE8*12)/365))&gt;SUM($H8:AE$8),SUM($H8:AE$8),IF(ISNUMBER(AE56*(('Model &amp; Metrics'!AE8*12)/365)),AE56*(('Model &amp; Metrics'!AE8*12)/365),0))</f>
        <v>124568.39888576635</v>
      </c>
      <c r="AF39" s="5">
        <f>IF((AF56*(('Model &amp; Metrics'!AF8*12)/365))&gt;SUM($H8:AF$8),SUM($H8:AF$8),IF(ISNUMBER(AF56*(('Model &amp; Metrics'!AF8*12)/365)),AF56*(('Model &amp; Metrics'!AF8*12)/365),0))</f>
        <v>138919.72884035384</v>
      </c>
      <c r="AG39" s="5">
        <f>IF((AG56*(('Model &amp; Metrics'!AG8*12)/365))&gt;SUM($H8:AG$8),SUM($H8:AG$8),IF(ISNUMBER(AG56*(('Model &amp; Metrics'!AG8*12)/365)),AG56*(('Model &amp; Metrics'!AG8*12)/365),0))</f>
        <v>155521.78765442377</v>
      </c>
      <c r="AH39" s="5">
        <f>IF((AH56*(('Model &amp; Metrics'!AH8*12)/365))&gt;SUM($H8:AH$8),SUM($H8:AH$8),IF(ISNUMBER(AH56*(('Model &amp; Metrics'!AH8*12)/365)),AH56*(('Model &amp; Metrics'!AH8*12)/365),0))</f>
        <v>174709.96732599437</v>
      </c>
      <c r="AI39" s="5">
        <f>IF((AI56*(('Model &amp; Metrics'!AI8*12)/365))&gt;SUM($H8:AI$8),SUM($H8:AI$8),IF(ISNUMBER(AI56*(('Model &amp; Metrics'!AI8*12)/365)),AI56*(('Model &amp; Metrics'!AI8*12)/365),0))</f>
        <v>196870.01880669961</v>
      </c>
      <c r="AJ39" s="5">
        <f>IF((AJ56*(('Model &amp; Metrics'!AJ8*12)/365))&gt;SUM($H8:AJ$8),SUM($H8:AJ$8),IF(ISNUMBER(AJ56*(('Model &amp; Metrics'!AJ8*12)/365)),AJ56*(('Model &amp; Metrics'!AJ8*12)/365),0))</f>
        <v>222445.60471039842</v>
      </c>
      <c r="AK39" s="5">
        <f>IF((AK56*(('Model &amp; Metrics'!AK8*12)/365))&gt;SUM($H8:AK$8),SUM($H8:AK$8),IF(ISNUMBER(AK56*(('Model &amp; Metrics'!AK8*12)/365)),AK56*(('Model &amp; Metrics'!AK8*12)/365),0))</f>
        <v>251946.98495373398</v>
      </c>
      <c r="AL39" s="5">
        <f>IF((AL56*(('Model &amp; Metrics'!AL8*12)/365))&gt;SUM($H8:AL$8),SUM($H8:AL$8),IF(ISNUMBER(AL56*(('Model &amp; Metrics'!AL8*12)/365)),AL56*(('Model &amp; Metrics'!AL8*12)/365),0))</f>
        <v>285961.00526785711</v>
      </c>
      <c r="AM39" s="5">
        <f>IF((AM56*(('Model &amp; Metrics'!AM8*12)/365))&gt;SUM($H8:AM$8),SUM($H8:AM$8),IF(ISNUMBER(AM56*(('Model &amp; Metrics'!AM8*12)/365)),AM56*(('Model &amp; Metrics'!AM8*12)/365),0))</f>
        <v>325162.58401141979</v>
      </c>
      <c r="AN39" s="5">
        <f>IF((AN56*(('Model &amp; Metrics'!AN8*12)/365))&gt;SUM($H8:AN$8),SUM($H8:AN$8),IF(ISNUMBER(AN56*(('Model &amp; Metrics'!AN8*12)/365)),AN56*(('Model &amp; Metrics'!AN8*12)/365),0))</f>
        <v>370327.92202947603</v>
      </c>
      <c r="AO39" s="5">
        <f>IF((AO56*(('Model &amp; Metrics'!AO8*12)/365))&gt;SUM($H8:AO$8),SUM($H8:AO$8),IF(ISNUMBER(AO56*(('Model &amp; Metrics'!AO8*12)/365)),AO56*(('Model &amp; Metrics'!AO8*12)/365),0))</f>
        <v>422349.69401463302</v>
      </c>
      <c r="AP39" s="5">
        <f>IF((AP56*(('Model &amp; Metrics'!AP8*12)/365))&gt;SUM($H8:AP$8),SUM($H8:AP$8),IF(ISNUMBER(AP56*(('Model &amp; Metrics'!AP8*12)/365)),AP56*(('Model &amp; Metrics'!AP8*12)/365),0))</f>
        <v>482254.51859526121</v>
      </c>
      <c r="AQ39" s="5">
        <f>IF((AQ56*(('Model &amp; Metrics'!AQ8*12)/365))&gt;SUM($H8:AQ$8),SUM($H8:AQ$8),IF(ISNUMBER(AQ56*(('Model &amp; Metrics'!AQ8*12)/365)),AQ56*(('Model &amp; Metrics'!AQ8*12)/365),0))</f>
        <v>551223.04895930458</v>
      </c>
      <c r="AS39" s="50">
        <f>J39</f>
        <v>2960.8669625384391</v>
      </c>
      <c r="AT39" s="50">
        <f>M39</f>
        <v>9955.4694309744064</v>
      </c>
      <c r="AU39" s="50">
        <f>P39</f>
        <v>18866.31668604492</v>
      </c>
      <c r="AV39" s="50">
        <f>S39</f>
        <v>30354.150877928907</v>
      </c>
      <c r="AW39" s="50">
        <f>V39</f>
        <v>45296.664274794915</v>
      </c>
      <c r="AX39" s="50">
        <f>Y39</f>
        <v>64860.426203168361</v>
      </c>
      <c r="AY39" s="50">
        <f>AB39</f>
        <v>90596.610080896295</v>
      </c>
      <c r="AZ39" s="50">
        <f>AE39</f>
        <v>124568.39888576635</v>
      </c>
      <c r="BA39" s="80">
        <f>AH39</f>
        <v>174709.96732599437</v>
      </c>
      <c r="BB39" s="80">
        <f>AK39</f>
        <v>251946.98495373398</v>
      </c>
      <c r="BC39" s="80">
        <f>AN39</f>
        <v>370327.92202947603</v>
      </c>
      <c r="BD39" s="80">
        <f>AQ39</f>
        <v>551223.04895930458</v>
      </c>
      <c r="BF39" s="42">
        <f>AV39</f>
        <v>30354.150877928907</v>
      </c>
      <c r="BG39" s="42">
        <f>AZ39</f>
        <v>124568.39888576635</v>
      </c>
      <c r="BH39" s="46">
        <f>BD39</f>
        <v>551223.04895930458</v>
      </c>
    </row>
    <row r="40" spans="1:60">
      <c r="B40" s="1" t="s">
        <v>31</v>
      </c>
      <c r="G40" s="75">
        <v>0</v>
      </c>
      <c r="H40" s="5">
        <f>G40+'Model &amp; Metrics'!H72-'Model &amp; Metrics'!H63</f>
        <v>0</v>
      </c>
      <c r="I40" s="5">
        <f>H40+'Model &amp; Metrics'!I72-'Model &amp; Metrics'!I63</f>
        <v>10000</v>
      </c>
      <c r="J40" s="5">
        <f>I40+'Model &amp; Metrics'!J72-'Model &amp; Metrics'!J63</f>
        <v>10000</v>
      </c>
      <c r="K40" s="5">
        <f>J40+'Model &amp; Metrics'!K72-'Model &amp; Metrics'!K63</f>
        <v>10000</v>
      </c>
      <c r="L40" s="5">
        <f>K40+'Model &amp; Metrics'!L72-'Model &amp; Metrics'!L63</f>
        <v>10000</v>
      </c>
      <c r="M40" s="5">
        <f>L40+'Model &amp; Metrics'!M72-'Model &amp; Metrics'!M63</f>
        <v>10000</v>
      </c>
      <c r="N40" s="5">
        <f>M40+'Model &amp; Metrics'!N72-'Model &amp; Metrics'!N63</f>
        <v>10000</v>
      </c>
      <c r="O40" s="5">
        <f>N40+'Model &amp; Metrics'!O72-'Model &amp; Metrics'!O63</f>
        <v>10000</v>
      </c>
      <c r="P40" s="5">
        <f>O40+'Model &amp; Metrics'!P72-'Model &amp; Metrics'!P63</f>
        <v>10000</v>
      </c>
      <c r="Q40" s="5">
        <f>P40+'Model &amp; Metrics'!Q72-'Model &amp; Metrics'!Q63</f>
        <v>10000</v>
      </c>
      <c r="R40" s="5">
        <f>Q40+'Model &amp; Metrics'!R72-'Model &amp; Metrics'!R63</f>
        <v>10000</v>
      </c>
      <c r="S40" s="5">
        <f>R40+'Model &amp; Metrics'!S72-'Model &amp; Metrics'!S63</f>
        <v>10000</v>
      </c>
      <c r="T40" s="5">
        <f>S40+'Model &amp; Metrics'!T72-'Model &amp; Metrics'!T63</f>
        <v>10000</v>
      </c>
      <c r="U40" s="5">
        <f>T40+'Model &amp; Metrics'!U72-'Model &amp; Metrics'!U63</f>
        <v>10000</v>
      </c>
      <c r="V40" s="5">
        <f>U40+'Model &amp; Metrics'!V72-'Model &amp; Metrics'!V63</f>
        <v>10000</v>
      </c>
      <c r="W40" s="5">
        <f>V40+'Model &amp; Metrics'!W72-'Model &amp; Metrics'!W63</f>
        <v>10000</v>
      </c>
      <c r="X40" s="5">
        <f>W40+'Model &amp; Metrics'!X72-'Model &amp; Metrics'!X63</f>
        <v>10000</v>
      </c>
      <c r="Y40" s="5">
        <f>X40+'Model &amp; Metrics'!Y72-'Model &amp; Metrics'!Y63</f>
        <v>10000</v>
      </c>
      <c r="Z40" s="5">
        <f>Y40+'Model &amp; Metrics'!Z72-'Model &amp; Metrics'!Z63</f>
        <v>10000</v>
      </c>
      <c r="AA40" s="5">
        <f>Z40+'Model &amp; Metrics'!AA72-'Model &amp; Metrics'!AA63</f>
        <v>10000</v>
      </c>
      <c r="AB40" s="5">
        <f>AA40+'Model &amp; Metrics'!AB72-'Model &amp; Metrics'!AB63</f>
        <v>10000</v>
      </c>
      <c r="AC40" s="5">
        <f>AB40+'Model &amp; Metrics'!AC72-'Model &amp; Metrics'!AC63</f>
        <v>10000</v>
      </c>
      <c r="AD40" s="5">
        <f>AC40+'Model &amp; Metrics'!AD72-'Model &amp; Metrics'!AD63</f>
        <v>10000</v>
      </c>
      <c r="AE40" s="5">
        <f>AD40+'Model &amp; Metrics'!AE72-'Model &amp; Metrics'!AE63</f>
        <v>10000</v>
      </c>
      <c r="AF40" s="5">
        <f>AE40+'Model &amp; Metrics'!AF72-'Model &amp; Metrics'!AF63</f>
        <v>10000</v>
      </c>
      <c r="AG40" s="5">
        <f>AF40+'Model &amp; Metrics'!AG72-'Model &amp; Metrics'!AG63</f>
        <v>10000</v>
      </c>
      <c r="AH40" s="5">
        <f>AG40+'Model &amp; Metrics'!AH72-'Model &amp; Metrics'!AH63</f>
        <v>10000</v>
      </c>
      <c r="AI40" s="5">
        <f>AH40+'Model &amp; Metrics'!AI72-'Model &amp; Metrics'!AI63</f>
        <v>10000</v>
      </c>
      <c r="AJ40" s="5">
        <f>AI40+'Model &amp; Metrics'!AJ72-'Model &amp; Metrics'!AJ63</f>
        <v>10000</v>
      </c>
      <c r="AK40" s="5">
        <f>AJ40+'Model &amp; Metrics'!AK72-'Model &amp; Metrics'!AK63</f>
        <v>10000</v>
      </c>
      <c r="AL40" s="5">
        <f>AK40+'Model &amp; Metrics'!AL72-'Model &amp; Metrics'!AL63</f>
        <v>10000</v>
      </c>
      <c r="AM40" s="5">
        <f>AL40+'Model &amp; Metrics'!AM72-'Model &amp; Metrics'!AM63</f>
        <v>10000</v>
      </c>
      <c r="AN40" s="5">
        <f>AM40+'Model &amp; Metrics'!AN72-'Model &amp; Metrics'!AN63</f>
        <v>10000</v>
      </c>
      <c r="AO40" s="5">
        <f>AN40+'Model &amp; Metrics'!AO72-'Model &amp; Metrics'!AO63</f>
        <v>10000</v>
      </c>
      <c r="AP40" s="5">
        <f>AO40+'Model &amp; Metrics'!AP72-'Model &amp; Metrics'!AP63</f>
        <v>10000</v>
      </c>
      <c r="AQ40" s="5">
        <f>AP40+'Model &amp; Metrics'!AQ72-'Model &amp; Metrics'!AQ63</f>
        <v>10000</v>
      </c>
      <c r="AS40" s="50">
        <f>J40</f>
        <v>10000</v>
      </c>
      <c r="AT40" s="50">
        <f>M40</f>
        <v>10000</v>
      </c>
      <c r="AU40" s="50">
        <f>P40</f>
        <v>10000</v>
      </c>
      <c r="AV40" s="50">
        <f>S40</f>
        <v>10000</v>
      </c>
      <c r="AW40" s="50">
        <f>V40</f>
        <v>10000</v>
      </c>
      <c r="AX40" s="50">
        <f>Y40</f>
        <v>10000</v>
      </c>
      <c r="AY40" s="50">
        <f>AB40</f>
        <v>10000</v>
      </c>
      <c r="AZ40" s="50">
        <f>AE40</f>
        <v>10000</v>
      </c>
      <c r="BA40" s="22">
        <f>AH40</f>
        <v>10000</v>
      </c>
      <c r="BB40" s="22">
        <f>AK40</f>
        <v>10000</v>
      </c>
      <c r="BC40" s="22">
        <f>AN40</f>
        <v>10000</v>
      </c>
      <c r="BD40" s="22">
        <f>AQ40</f>
        <v>10000</v>
      </c>
      <c r="BF40" s="42">
        <f>AV40</f>
        <v>10000</v>
      </c>
      <c r="BG40" s="42">
        <f>AZ40</f>
        <v>10000</v>
      </c>
      <c r="BH40" s="46">
        <f>BD40</f>
        <v>10000</v>
      </c>
    </row>
    <row r="41" spans="1:60">
      <c r="B41" s="40" t="s">
        <v>30</v>
      </c>
      <c r="C41" s="40"/>
      <c r="D41" s="40"/>
      <c r="E41" s="40"/>
      <c r="F41" s="41"/>
      <c r="G41" s="71">
        <v>0</v>
      </c>
      <c r="H41" s="39">
        <f>$G$41</f>
        <v>0</v>
      </c>
      <c r="I41" s="39">
        <f t="shared" ref="I41:AQ41" si="35">$G$41</f>
        <v>0</v>
      </c>
      <c r="J41" s="39">
        <f t="shared" si="35"/>
        <v>0</v>
      </c>
      <c r="K41" s="39">
        <f t="shared" si="35"/>
        <v>0</v>
      </c>
      <c r="L41" s="39">
        <f t="shared" si="35"/>
        <v>0</v>
      </c>
      <c r="M41" s="39">
        <f t="shared" si="35"/>
        <v>0</v>
      </c>
      <c r="N41" s="39">
        <f t="shared" si="35"/>
        <v>0</v>
      </c>
      <c r="O41" s="39">
        <f t="shared" si="35"/>
        <v>0</v>
      </c>
      <c r="P41" s="39">
        <f t="shared" si="35"/>
        <v>0</v>
      </c>
      <c r="Q41" s="39">
        <f t="shared" si="35"/>
        <v>0</v>
      </c>
      <c r="R41" s="39">
        <f t="shared" si="35"/>
        <v>0</v>
      </c>
      <c r="S41" s="39">
        <f t="shared" si="35"/>
        <v>0</v>
      </c>
      <c r="T41" s="39">
        <f t="shared" si="35"/>
        <v>0</v>
      </c>
      <c r="U41" s="39">
        <f t="shared" si="35"/>
        <v>0</v>
      </c>
      <c r="V41" s="39">
        <f t="shared" si="35"/>
        <v>0</v>
      </c>
      <c r="W41" s="39">
        <f t="shared" si="35"/>
        <v>0</v>
      </c>
      <c r="X41" s="39">
        <f t="shared" si="35"/>
        <v>0</v>
      </c>
      <c r="Y41" s="39">
        <f t="shared" si="35"/>
        <v>0</v>
      </c>
      <c r="Z41" s="39">
        <f t="shared" si="35"/>
        <v>0</v>
      </c>
      <c r="AA41" s="39">
        <f t="shared" si="35"/>
        <v>0</v>
      </c>
      <c r="AB41" s="39">
        <f t="shared" si="35"/>
        <v>0</v>
      </c>
      <c r="AC41" s="39">
        <f t="shared" si="35"/>
        <v>0</v>
      </c>
      <c r="AD41" s="39">
        <f t="shared" si="35"/>
        <v>0</v>
      </c>
      <c r="AE41" s="39">
        <f t="shared" si="35"/>
        <v>0</v>
      </c>
      <c r="AF41" s="39">
        <f t="shared" si="35"/>
        <v>0</v>
      </c>
      <c r="AG41" s="39">
        <f t="shared" si="35"/>
        <v>0</v>
      </c>
      <c r="AH41" s="39">
        <f t="shared" si="35"/>
        <v>0</v>
      </c>
      <c r="AI41" s="39">
        <f t="shared" si="35"/>
        <v>0</v>
      </c>
      <c r="AJ41" s="39">
        <f t="shared" si="35"/>
        <v>0</v>
      </c>
      <c r="AK41" s="39">
        <f t="shared" si="35"/>
        <v>0</v>
      </c>
      <c r="AL41" s="39">
        <f t="shared" si="35"/>
        <v>0</v>
      </c>
      <c r="AM41" s="39">
        <f t="shared" si="35"/>
        <v>0</v>
      </c>
      <c r="AN41" s="39">
        <f t="shared" si="35"/>
        <v>0</v>
      </c>
      <c r="AO41" s="39">
        <f t="shared" si="35"/>
        <v>0</v>
      </c>
      <c r="AP41" s="39">
        <f t="shared" si="35"/>
        <v>0</v>
      </c>
      <c r="AQ41" s="39">
        <f t="shared" si="35"/>
        <v>0</v>
      </c>
      <c r="AS41" s="50">
        <f>J41</f>
        <v>0</v>
      </c>
      <c r="AT41" s="50">
        <f>M41</f>
        <v>0</v>
      </c>
      <c r="AU41" s="50">
        <f>P41</f>
        <v>0</v>
      </c>
      <c r="AV41" s="50">
        <f>S41</f>
        <v>0</v>
      </c>
      <c r="AW41" s="50">
        <f>V41</f>
        <v>0</v>
      </c>
      <c r="AX41" s="50">
        <f>Y41</f>
        <v>0</v>
      </c>
      <c r="AY41" s="50">
        <f>AB41</f>
        <v>0</v>
      </c>
      <c r="AZ41" s="50">
        <f>AE41</f>
        <v>0</v>
      </c>
      <c r="BA41" s="22">
        <f>AH41</f>
        <v>0</v>
      </c>
      <c r="BB41" s="79">
        <f>AK41</f>
        <v>0</v>
      </c>
      <c r="BC41" s="79">
        <f>AN41</f>
        <v>0</v>
      </c>
      <c r="BD41" s="79">
        <f>AQ41</f>
        <v>0</v>
      </c>
      <c r="BF41" s="42">
        <f>AV41</f>
        <v>0</v>
      </c>
      <c r="BG41" s="42">
        <f>AZ41</f>
        <v>0</v>
      </c>
      <c r="BH41" s="46">
        <f>BD41</f>
        <v>0</v>
      </c>
    </row>
    <row r="42" spans="1:60" s="4" customFormat="1">
      <c r="B42" s="4" t="s">
        <v>29</v>
      </c>
      <c r="G42" s="38">
        <f t="shared" ref="G42:AQ42" si="36">SUM(G38:G41)</f>
        <v>1000000</v>
      </c>
      <c r="H42" s="38">
        <f t="shared" si="36"/>
        <v>866211.33561643842</v>
      </c>
      <c r="I42" s="37">
        <f t="shared" si="36"/>
        <v>756213.12989236787</v>
      </c>
      <c r="J42" s="37">
        <f t="shared" si="36"/>
        <v>625376.56692497199</v>
      </c>
      <c r="K42" s="37">
        <f t="shared" si="36"/>
        <v>487330.68399199849</v>
      </c>
      <c r="L42" s="37">
        <f t="shared" si="36"/>
        <v>350231.98233761324</v>
      </c>
      <c r="M42" s="37">
        <f t="shared" si="36"/>
        <v>219404.07614995394</v>
      </c>
      <c r="N42" s="37">
        <f t="shared" si="36"/>
        <v>75543.382077465561</v>
      </c>
      <c r="O42" s="37">
        <f t="shared" si="36"/>
        <v>-73758.496810530924</v>
      </c>
      <c r="P42" s="37">
        <f t="shared" si="36"/>
        <v>-217169.7106857567</v>
      </c>
      <c r="Q42" s="37">
        <f t="shared" si="36"/>
        <v>-380153.53361851774</v>
      </c>
      <c r="R42" s="37">
        <f t="shared" si="36"/>
        <v>-537718.52084107941</v>
      </c>
      <c r="S42" s="37">
        <f t="shared" si="36"/>
        <v>-687559.05628785724</v>
      </c>
      <c r="T42" s="37">
        <f t="shared" si="36"/>
        <v>-904213.36695027642</v>
      </c>
      <c r="U42" s="37">
        <f t="shared" si="36"/>
        <v>2886524.6467622994</v>
      </c>
      <c r="V42" s="37">
        <f t="shared" si="36"/>
        <v>2688556.2867952469</v>
      </c>
      <c r="W42" s="37">
        <f t="shared" si="36"/>
        <v>2480881.4518338367</v>
      </c>
      <c r="X42" s="37">
        <f t="shared" si="36"/>
        <v>2288878.497152837</v>
      </c>
      <c r="Y42" s="37">
        <f t="shared" si="36"/>
        <v>2078287.8852179314</v>
      </c>
      <c r="Z42" s="37">
        <f t="shared" si="36"/>
        <v>1869138.4373552832</v>
      </c>
      <c r="AA42" s="37">
        <f t="shared" si="36"/>
        <v>1661272.8572123877</v>
      </c>
      <c r="AB42" s="37">
        <f t="shared" si="36"/>
        <v>1452702.3575558751</v>
      </c>
      <c r="AC42" s="37">
        <f t="shared" si="36"/>
        <v>1255782.8519816904</v>
      </c>
      <c r="AD42" s="37">
        <f t="shared" si="36"/>
        <v>1048590.8661457906</v>
      </c>
      <c r="AE42" s="37">
        <f t="shared" si="36"/>
        <v>859400.21670951147</v>
      </c>
      <c r="AF42" s="37">
        <f t="shared" si="36"/>
        <v>660731.53038824303</v>
      </c>
      <c r="AG42" s="37">
        <f t="shared" si="36"/>
        <v>488852.57751618314</v>
      </c>
      <c r="AH42" s="37">
        <f t="shared" si="36"/>
        <v>311035.71241116116</v>
      </c>
      <c r="AI42" s="37">
        <f t="shared" si="36"/>
        <v>116271.04119749297</v>
      </c>
      <c r="AJ42" s="37">
        <f t="shared" si="36"/>
        <v>-54630.680035440542</v>
      </c>
      <c r="AK42" s="37">
        <f t="shared" si="36"/>
        <v>-192941.15225002408</v>
      </c>
      <c r="AL42" s="37">
        <f t="shared" si="36"/>
        <v>-305483.89699978032</v>
      </c>
      <c r="AM42" s="37">
        <f t="shared" si="36"/>
        <v>-381814.2716631908</v>
      </c>
      <c r="AN42" s="37">
        <f t="shared" si="36"/>
        <v>-429463.74380455725</v>
      </c>
      <c r="AO42" s="37">
        <f t="shared" si="36"/>
        <v>-440872.59024270467</v>
      </c>
      <c r="AP42" s="37">
        <f t="shared" si="36"/>
        <v>-398436.87357578316</v>
      </c>
      <c r="AQ42" s="37">
        <f t="shared" si="36"/>
        <v>-297113.68507346918</v>
      </c>
      <c r="AR42" s="70"/>
      <c r="AS42" s="36">
        <f t="shared" ref="AS42:BD42" si="37">SUM(AS38:AS41)</f>
        <v>625376.56692497199</v>
      </c>
      <c r="AT42" s="36">
        <f t="shared" si="37"/>
        <v>219404.07614995394</v>
      </c>
      <c r="AU42" s="36">
        <f t="shared" si="37"/>
        <v>-217169.7106857567</v>
      </c>
      <c r="AV42" s="36">
        <f t="shared" si="37"/>
        <v>-687559.05628785724</v>
      </c>
      <c r="AW42" s="36">
        <f t="shared" si="37"/>
        <v>2688556.2867952469</v>
      </c>
      <c r="AX42" s="36">
        <f t="shared" si="37"/>
        <v>2078287.8852179314</v>
      </c>
      <c r="AY42" s="36">
        <f t="shared" si="37"/>
        <v>1452702.3575558751</v>
      </c>
      <c r="AZ42" s="36">
        <f t="shared" si="37"/>
        <v>859400.21670951147</v>
      </c>
      <c r="BA42" s="36">
        <f t="shared" si="37"/>
        <v>311035.71241116116</v>
      </c>
      <c r="BB42" s="36">
        <f t="shared" si="37"/>
        <v>-192941.15225002408</v>
      </c>
      <c r="BC42" s="36">
        <f t="shared" si="37"/>
        <v>-429463.74380455725</v>
      </c>
      <c r="BD42" s="36">
        <f t="shared" si="37"/>
        <v>-297113.68507346918</v>
      </c>
      <c r="BE42" s="70"/>
      <c r="BF42" s="78">
        <f>SUM(BF38:BF41)</f>
        <v>-687559.05628785724</v>
      </c>
      <c r="BG42" s="78">
        <f>SUM(BG38:BG41)</f>
        <v>859400.21670951147</v>
      </c>
      <c r="BH42" s="78">
        <f>SUM(BH38:BH41)</f>
        <v>-297113.68507346918</v>
      </c>
    </row>
    <row r="43" spans="1:60" ht="5.25" customHeight="1" thickBot="1">
      <c r="B43" s="7"/>
      <c r="C43" s="7"/>
      <c r="D43" s="7"/>
      <c r="E43" s="7"/>
      <c r="F43" s="10"/>
      <c r="G43" s="9"/>
      <c r="H43" s="9"/>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S43" s="76"/>
      <c r="AT43" s="76"/>
      <c r="AU43" s="76"/>
      <c r="AV43" s="76"/>
      <c r="AW43" s="76"/>
      <c r="AX43" s="76"/>
      <c r="AY43" s="76"/>
      <c r="AZ43" s="76"/>
      <c r="BA43" s="76"/>
      <c r="BB43" s="76"/>
      <c r="BC43" s="76"/>
      <c r="BD43" s="76"/>
      <c r="BF43" s="6"/>
      <c r="BG43" s="6"/>
      <c r="BH43" s="6"/>
    </row>
    <row r="44" spans="1:60" ht="13.5" thickTop="1">
      <c r="G44" s="73"/>
      <c r="H44" s="5"/>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S44" s="72"/>
      <c r="AT44" s="72"/>
      <c r="AU44" s="72"/>
      <c r="AV44" s="72"/>
      <c r="AW44" s="72"/>
      <c r="AX44" s="72"/>
      <c r="AY44" s="72"/>
      <c r="AZ44" s="72"/>
      <c r="BA44" s="22"/>
      <c r="BB44" s="22"/>
      <c r="BC44" s="22"/>
      <c r="BD44" s="22"/>
      <c r="BF44" s="21"/>
      <c r="BG44" s="21"/>
      <c r="BH44" s="46"/>
    </row>
    <row r="45" spans="1:60">
      <c r="B45" s="1" t="s">
        <v>28</v>
      </c>
      <c r="G45" s="62">
        <v>0</v>
      </c>
      <c r="H45" s="5">
        <f>G57*(('Model &amp; Metrics'!H9*12)/365)</f>
        <v>443.83561643835617</v>
      </c>
      <c r="I45" s="5">
        <f>I57*(('Model &amp; Metrics'!I9*12)/365)</f>
        <v>488.21917808219183</v>
      </c>
      <c r="J45" s="5">
        <f>J57*(('Model &amp; Metrics'!J9*12)/365)</f>
        <v>537.04109589041104</v>
      </c>
      <c r="K45" s="5">
        <f>K57*(('Model &amp; Metrics'!K9*12)/365)</f>
        <v>590.74520547945212</v>
      </c>
      <c r="L45" s="5">
        <f>L57*(('Model &amp; Metrics'!L9*12)/365)</f>
        <v>649.81972602739745</v>
      </c>
      <c r="M45" s="5">
        <f>M57*(('Model &amp; Metrics'!M9*12)/365)</f>
        <v>714.80169863013725</v>
      </c>
      <c r="N45" s="5">
        <f>N57*(('Model &amp; Metrics'!N9*12)/365)</f>
        <v>786.28186849315114</v>
      </c>
      <c r="O45" s="5">
        <f>O57*(('Model &amp; Metrics'!O9*12)/365)</f>
        <v>864.91005534246619</v>
      </c>
      <c r="P45" s="5">
        <f>P57*(('Model &amp; Metrics'!P9*12)/365)</f>
        <v>951.40106087671279</v>
      </c>
      <c r="Q45" s="5">
        <f>Q57*(('Model &amp; Metrics'!Q9*12)/365)</f>
        <v>1046.541166964384</v>
      </c>
      <c r="R45" s="5">
        <f>R57*(('Model &amp; Metrics'!R9*12)/365)</f>
        <v>1151.1952836608227</v>
      </c>
      <c r="S45" s="5">
        <f>S57*(('Model &amp; Metrics'!S9*12)/365)</f>
        <v>1266.314812026905</v>
      </c>
      <c r="T45" s="5">
        <f>T57*(('Model &amp; Metrics'!T9*12)/365)</f>
        <v>1392.9462932295955</v>
      </c>
      <c r="U45" s="5">
        <f>U57*(('Model &amp; Metrics'!U9*12)/365)</f>
        <v>1532.2409225525553</v>
      </c>
      <c r="V45" s="5">
        <f>V57*(('Model &amp; Metrics'!V9*12)/365)</f>
        <v>1685.465014807811</v>
      </c>
      <c r="W45" s="5">
        <f>W57*(('Model &amp; Metrics'!W9*12)/365)</f>
        <v>1854.0115162885922</v>
      </c>
      <c r="X45" s="5">
        <f>X57*(('Model &amp; Metrics'!X9*12)/365)</f>
        <v>2039.4126679174515</v>
      </c>
      <c r="Y45" s="5">
        <f>Y57*(('Model &amp; Metrics'!Y9*12)/365)</f>
        <v>2243.3539347091969</v>
      </c>
      <c r="Z45" s="5">
        <f>Z57*(('Model &amp; Metrics'!Z9*12)/365)</f>
        <v>2467.6893281801167</v>
      </c>
      <c r="AA45" s="5">
        <f>AA57*(('Model &amp; Metrics'!AA9*12)/365)</f>
        <v>2714.4582609981285</v>
      </c>
      <c r="AB45" s="5">
        <f>AB57*(('Model &amp; Metrics'!AB9*12)/365)</f>
        <v>2985.9040870979425</v>
      </c>
      <c r="AC45" s="5">
        <f>AC57*(('Model &amp; Metrics'!AC9*12)/365)</f>
        <v>3284.4944958077367</v>
      </c>
      <c r="AD45" s="5">
        <f>AD57*(('Model &amp; Metrics'!AD9*12)/365)</f>
        <v>3612.9439453885102</v>
      </c>
      <c r="AE45" s="5">
        <f>AE57*(('Model &amp; Metrics'!AE9*12)/365)</f>
        <v>3974.2383399273617</v>
      </c>
      <c r="AF45" s="5">
        <f>AF57*(('Model &amp; Metrics'!AF9*12)/365)</f>
        <v>4371.6621739200982</v>
      </c>
      <c r="AG45" s="5">
        <f>AG57*(('Model &amp; Metrics'!AG9*12)/365)</f>
        <v>4808.8283913121086</v>
      </c>
      <c r="AH45" s="5">
        <f>AH57*(('Model &amp; Metrics'!AH9*12)/365)</f>
        <v>5289.7112304433203</v>
      </c>
      <c r="AI45" s="5">
        <f>AI57*(('Model &amp; Metrics'!AI9*12)/365)</f>
        <v>5818.6823534876521</v>
      </c>
      <c r="AJ45" s="5">
        <f>AJ57*(('Model &amp; Metrics'!AJ9*12)/365)</f>
        <v>6400.5505888364178</v>
      </c>
      <c r="AK45" s="5">
        <f>AK57*(('Model &amp; Metrics'!AK9*12)/365)</f>
        <v>7040.6056477200591</v>
      </c>
      <c r="AL45" s="5">
        <f>AL57*(('Model &amp; Metrics'!AL9*12)/365)</f>
        <v>7744.6662124920667</v>
      </c>
      <c r="AM45" s="5">
        <f>AM57*(('Model &amp; Metrics'!AM9*12)/365)</f>
        <v>8519.1328337412742</v>
      </c>
      <c r="AN45" s="5">
        <f>AN57*(('Model &amp; Metrics'!AN9*12)/365)</f>
        <v>9371.046117115402</v>
      </c>
      <c r="AO45" s="5">
        <f>AO57*(('Model &amp; Metrics'!AO9*12)/365)</f>
        <v>10308.15072882694</v>
      </c>
      <c r="AP45" s="5">
        <f>AP57*(('Model &amp; Metrics'!AP9*12)/365)</f>
        <v>11338.965801709637</v>
      </c>
      <c r="AQ45" s="5">
        <f>AQ57*(('Model &amp; Metrics'!AQ9*12)/365)</f>
        <v>12472.862381880601</v>
      </c>
      <c r="AS45" s="50">
        <f>J45</f>
        <v>537.04109589041104</v>
      </c>
      <c r="AT45" s="50">
        <f>M45</f>
        <v>714.80169863013725</v>
      </c>
      <c r="AU45" s="50">
        <f>P45</f>
        <v>951.40106087671279</v>
      </c>
      <c r="AV45" s="50">
        <f>S45</f>
        <v>1266.314812026905</v>
      </c>
      <c r="AW45" s="50">
        <f>V45</f>
        <v>1685.465014807811</v>
      </c>
      <c r="AX45" s="50">
        <f>Y45</f>
        <v>2243.3539347091969</v>
      </c>
      <c r="AY45" s="50">
        <f>AB45</f>
        <v>2985.9040870979425</v>
      </c>
      <c r="AZ45" s="50">
        <f>AE45</f>
        <v>3974.2383399273617</v>
      </c>
      <c r="BA45" s="22">
        <f>AH45</f>
        <v>5289.7112304433203</v>
      </c>
      <c r="BB45" s="22">
        <f>AK45</f>
        <v>7040.6056477200591</v>
      </c>
      <c r="BC45" s="22">
        <f>AN45</f>
        <v>9371.046117115402</v>
      </c>
      <c r="BD45" s="22">
        <f>AQ45</f>
        <v>12472.862381880601</v>
      </c>
      <c r="BF45" s="42">
        <f>AV45</f>
        <v>1266.314812026905</v>
      </c>
      <c r="BG45" s="42">
        <f>AZ45</f>
        <v>3974.2383399273617</v>
      </c>
      <c r="BH45" s="46">
        <f>BD45</f>
        <v>12472.862381880601</v>
      </c>
    </row>
    <row r="46" spans="1:60">
      <c r="B46" s="1" t="s">
        <v>27</v>
      </c>
      <c r="G46" s="75">
        <v>0</v>
      </c>
      <c r="H46" s="5">
        <f>G46</f>
        <v>0</v>
      </c>
      <c r="I46" s="5">
        <f>H46</f>
        <v>0</v>
      </c>
      <c r="J46" s="5">
        <f t="shared" ref="J46:AQ46" si="38">I46</f>
        <v>0</v>
      </c>
      <c r="K46" s="5">
        <f t="shared" si="38"/>
        <v>0</v>
      </c>
      <c r="L46" s="5">
        <f t="shared" si="38"/>
        <v>0</v>
      </c>
      <c r="M46" s="5">
        <f t="shared" si="38"/>
        <v>0</v>
      </c>
      <c r="N46" s="5">
        <f t="shared" si="38"/>
        <v>0</v>
      </c>
      <c r="O46" s="5">
        <f t="shared" si="38"/>
        <v>0</v>
      </c>
      <c r="P46" s="5">
        <f t="shared" si="38"/>
        <v>0</v>
      </c>
      <c r="Q46" s="5">
        <f t="shared" si="38"/>
        <v>0</v>
      </c>
      <c r="R46" s="5">
        <f t="shared" si="38"/>
        <v>0</v>
      </c>
      <c r="S46" s="5">
        <f t="shared" si="38"/>
        <v>0</v>
      </c>
      <c r="T46" s="5">
        <f t="shared" si="38"/>
        <v>0</v>
      </c>
      <c r="U46" s="5">
        <f t="shared" si="38"/>
        <v>0</v>
      </c>
      <c r="V46" s="5">
        <f t="shared" si="38"/>
        <v>0</v>
      </c>
      <c r="W46" s="5">
        <f t="shared" si="38"/>
        <v>0</v>
      </c>
      <c r="X46" s="5">
        <f t="shared" si="38"/>
        <v>0</v>
      </c>
      <c r="Y46" s="5">
        <f t="shared" si="38"/>
        <v>0</v>
      </c>
      <c r="Z46" s="5">
        <f t="shared" si="38"/>
        <v>0</v>
      </c>
      <c r="AA46" s="5">
        <f t="shared" si="38"/>
        <v>0</v>
      </c>
      <c r="AB46" s="5">
        <f t="shared" si="38"/>
        <v>0</v>
      </c>
      <c r="AC46" s="5">
        <f t="shared" si="38"/>
        <v>0</v>
      </c>
      <c r="AD46" s="5">
        <f t="shared" si="38"/>
        <v>0</v>
      </c>
      <c r="AE46" s="5">
        <f t="shared" si="38"/>
        <v>0</v>
      </c>
      <c r="AF46" s="5">
        <f t="shared" si="38"/>
        <v>0</v>
      </c>
      <c r="AG46" s="5">
        <f t="shared" si="38"/>
        <v>0</v>
      </c>
      <c r="AH46" s="5">
        <f t="shared" si="38"/>
        <v>0</v>
      </c>
      <c r="AI46" s="5">
        <f t="shared" si="38"/>
        <v>0</v>
      </c>
      <c r="AJ46" s="5">
        <f t="shared" si="38"/>
        <v>0</v>
      </c>
      <c r="AK46" s="5">
        <f t="shared" si="38"/>
        <v>0</v>
      </c>
      <c r="AL46" s="5">
        <f t="shared" si="38"/>
        <v>0</v>
      </c>
      <c r="AM46" s="5">
        <f t="shared" si="38"/>
        <v>0</v>
      </c>
      <c r="AN46" s="5">
        <f t="shared" si="38"/>
        <v>0</v>
      </c>
      <c r="AO46" s="5">
        <f t="shared" si="38"/>
        <v>0</v>
      </c>
      <c r="AP46" s="5">
        <f t="shared" si="38"/>
        <v>0</v>
      </c>
      <c r="AQ46" s="5">
        <f t="shared" si="38"/>
        <v>0</v>
      </c>
      <c r="AS46" s="50">
        <f>J46</f>
        <v>0</v>
      </c>
      <c r="AT46" s="50">
        <f>M46</f>
        <v>0</v>
      </c>
      <c r="AU46" s="50">
        <f>P46</f>
        <v>0</v>
      </c>
      <c r="AV46" s="50">
        <f>S46</f>
        <v>0</v>
      </c>
      <c r="AW46" s="50">
        <f>V46</f>
        <v>0</v>
      </c>
      <c r="AX46" s="50">
        <f>Y46</f>
        <v>0</v>
      </c>
      <c r="AY46" s="50">
        <f>AB46</f>
        <v>0</v>
      </c>
      <c r="AZ46" s="50">
        <f>AE46</f>
        <v>0</v>
      </c>
      <c r="BA46" s="22">
        <f>AH46</f>
        <v>0</v>
      </c>
      <c r="BB46" s="22">
        <f>AK46</f>
        <v>0</v>
      </c>
      <c r="BC46" s="22">
        <f>AN46</f>
        <v>0</v>
      </c>
      <c r="BD46" s="22">
        <f>AQ46</f>
        <v>0</v>
      </c>
      <c r="BF46" s="42">
        <f>AV46</f>
        <v>0</v>
      </c>
      <c r="BG46" s="42">
        <f>AZ46</f>
        <v>0</v>
      </c>
      <c r="BH46" s="46">
        <f>BD46</f>
        <v>0</v>
      </c>
    </row>
    <row r="47" spans="1:60">
      <c r="B47" s="40" t="s">
        <v>26</v>
      </c>
      <c r="C47" s="40"/>
      <c r="D47" s="40"/>
      <c r="E47" s="40"/>
      <c r="F47" s="41"/>
      <c r="G47" s="71">
        <v>0</v>
      </c>
      <c r="H47" s="55">
        <v>0</v>
      </c>
      <c r="I47" s="54">
        <v>0</v>
      </c>
      <c r="J47" s="54">
        <v>0</v>
      </c>
      <c r="K47" s="54">
        <v>0</v>
      </c>
      <c r="L47" s="54">
        <v>0</v>
      </c>
      <c r="M47" s="54">
        <v>0</v>
      </c>
      <c r="N47" s="54">
        <v>0</v>
      </c>
      <c r="O47" s="54">
        <v>0</v>
      </c>
      <c r="P47" s="54">
        <v>0</v>
      </c>
      <c r="Q47" s="54">
        <v>0</v>
      </c>
      <c r="R47" s="54">
        <v>0</v>
      </c>
      <c r="S47" s="54">
        <v>0</v>
      </c>
      <c r="T47" s="54">
        <v>0</v>
      </c>
      <c r="U47" s="54">
        <v>0</v>
      </c>
      <c r="V47" s="54">
        <v>0</v>
      </c>
      <c r="W47" s="54">
        <v>0</v>
      </c>
      <c r="X47" s="54">
        <v>0</v>
      </c>
      <c r="Y47" s="54">
        <v>0</v>
      </c>
      <c r="Z47" s="54">
        <v>0</v>
      </c>
      <c r="AA47" s="54">
        <v>0</v>
      </c>
      <c r="AB47" s="54">
        <v>0</v>
      </c>
      <c r="AC47" s="54">
        <v>0</v>
      </c>
      <c r="AD47" s="54">
        <v>0</v>
      </c>
      <c r="AE47" s="54">
        <v>0</v>
      </c>
      <c r="AF47" s="54">
        <v>0</v>
      </c>
      <c r="AG47" s="54">
        <v>0</v>
      </c>
      <c r="AH47" s="54">
        <v>0</v>
      </c>
      <c r="AI47" s="54">
        <v>0</v>
      </c>
      <c r="AJ47" s="54">
        <v>0</v>
      </c>
      <c r="AK47" s="54">
        <v>0</v>
      </c>
      <c r="AL47" s="54">
        <v>0</v>
      </c>
      <c r="AM47" s="54">
        <v>0</v>
      </c>
      <c r="AN47" s="54">
        <v>0</v>
      </c>
      <c r="AO47" s="54">
        <v>0</v>
      </c>
      <c r="AP47" s="54">
        <v>0</v>
      </c>
      <c r="AQ47" s="54">
        <v>0</v>
      </c>
      <c r="AS47" s="50">
        <f>J47</f>
        <v>0</v>
      </c>
      <c r="AT47" s="50">
        <f>M47</f>
        <v>0</v>
      </c>
      <c r="AU47" s="50">
        <f>P47</f>
        <v>0</v>
      </c>
      <c r="AV47" s="50">
        <f>S47</f>
        <v>0</v>
      </c>
      <c r="AW47" s="50">
        <f>V47</f>
        <v>0</v>
      </c>
      <c r="AX47" s="50">
        <f>Y47</f>
        <v>0</v>
      </c>
      <c r="AY47" s="50">
        <f>AB47</f>
        <v>0</v>
      </c>
      <c r="AZ47" s="50">
        <f>AE47</f>
        <v>0</v>
      </c>
      <c r="BA47" s="22">
        <f>AH47</f>
        <v>0</v>
      </c>
      <c r="BB47" s="22">
        <f>AK47</f>
        <v>0</v>
      </c>
      <c r="BC47" s="22">
        <f>AN47</f>
        <v>0</v>
      </c>
      <c r="BD47" s="22">
        <f>AQ47</f>
        <v>0</v>
      </c>
      <c r="BF47" s="42">
        <f>AV47</f>
        <v>0</v>
      </c>
      <c r="BG47" s="42">
        <f>AZ47</f>
        <v>0</v>
      </c>
      <c r="BH47" s="46">
        <f>BD47</f>
        <v>0</v>
      </c>
    </row>
    <row r="48" spans="1:60">
      <c r="B48" s="1" t="s">
        <v>25</v>
      </c>
      <c r="G48" s="45">
        <f>SUM(G45:G47)</f>
        <v>0</v>
      </c>
      <c r="H48" s="45">
        <f>SUM(H45:H47)</f>
        <v>443.83561643835617</v>
      </c>
      <c r="I48" s="44">
        <f t="shared" ref="I48:AQ48" si="39">SUM(I45:I47)</f>
        <v>488.21917808219183</v>
      </c>
      <c r="J48" s="44">
        <f t="shared" si="39"/>
        <v>537.04109589041104</v>
      </c>
      <c r="K48" s="44">
        <f t="shared" si="39"/>
        <v>590.74520547945212</v>
      </c>
      <c r="L48" s="44">
        <f t="shared" si="39"/>
        <v>649.81972602739745</v>
      </c>
      <c r="M48" s="44">
        <f t="shared" si="39"/>
        <v>714.80169863013725</v>
      </c>
      <c r="N48" s="44">
        <f t="shared" si="39"/>
        <v>786.28186849315114</v>
      </c>
      <c r="O48" s="44">
        <f t="shared" si="39"/>
        <v>864.91005534246619</v>
      </c>
      <c r="P48" s="44">
        <f t="shared" si="39"/>
        <v>951.40106087671279</v>
      </c>
      <c r="Q48" s="44">
        <f t="shared" si="39"/>
        <v>1046.541166964384</v>
      </c>
      <c r="R48" s="44">
        <f t="shared" si="39"/>
        <v>1151.1952836608227</v>
      </c>
      <c r="S48" s="44">
        <f t="shared" si="39"/>
        <v>1266.314812026905</v>
      </c>
      <c r="T48" s="44">
        <f t="shared" si="39"/>
        <v>1392.9462932295955</v>
      </c>
      <c r="U48" s="44">
        <f t="shared" si="39"/>
        <v>1532.2409225525553</v>
      </c>
      <c r="V48" s="44">
        <f t="shared" si="39"/>
        <v>1685.465014807811</v>
      </c>
      <c r="W48" s="44">
        <f t="shared" si="39"/>
        <v>1854.0115162885922</v>
      </c>
      <c r="X48" s="44">
        <f t="shared" si="39"/>
        <v>2039.4126679174515</v>
      </c>
      <c r="Y48" s="44">
        <f t="shared" si="39"/>
        <v>2243.3539347091969</v>
      </c>
      <c r="Z48" s="44">
        <f t="shared" si="39"/>
        <v>2467.6893281801167</v>
      </c>
      <c r="AA48" s="44">
        <f t="shared" si="39"/>
        <v>2714.4582609981285</v>
      </c>
      <c r="AB48" s="44">
        <f t="shared" si="39"/>
        <v>2985.9040870979425</v>
      </c>
      <c r="AC48" s="44">
        <f t="shared" si="39"/>
        <v>3284.4944958077367</v>
      </c>
      <c r="AD48" s="44">
        <f t="shared" si="39"/>
        <v>3612.9439453885102</v>
      </c>
      <c r="AE48" s="44">
        <f t="shared" si="39"/>
        <v>3974.2383399273617</v>
      </c>
      <c r="AF48" s="44">
        <f t="shared" si="39"/>
        <v>4371.6621739200982</v>
      </c>
      <c r="AG48" s="44">
        <f t="shared" si="39"/>
        <v>4808.8283913121086</v>
      </c>
      <c r="AH48" s="44">
        <f t="shared" si="39"/>
        <v>5289.7112304433203</v>
      </c>
      <c r="AI48" s="44">
        <f t="shared" si="39"/>
        <v>5818.6823534876521</v>
      </c>
      <c r="AJ48" s="44">
        <f t="shared" si="39"/>
        <v>6400.5505888364178</v>
      </c>
      <c r="AK48" s="44">
        <f t="shared" si="39"/>
        <v>7040.6056477200591</v>
      </c>
      <c r="AL48" s="44">
        <f t="shared" si="39"/>
        <v>7744.6662124920667</v>
      </c>
      <c r="AM48" s="44">
        <f t="shared" si="39"/>
        <v>8519.1328337412742</v>
      </c>
      <c r="AN48" s="44">
        <f t="shared" si="39"/>
        <v>9371.046117115402</v>
      </c>
      <c r="AO48" s="44">
        <f t="shared" si="39"/>
        <v>10308.15072882694</v>
      </c>
      <c r="AP48" s="44">
        <f t="shared" si="39"/>
        <v>11338.965801709637</v>
      </c>
      <c r="AQ48" s="44">
        <f t="shared" si="39"/>
        <v>12472.862381880601</v>
      </c>
      <c r="AR48" s="17"/>
      <c r="AS48" s="43">
        <f t="shared" ref="AS48:BD48" si="40">SUM(AS45:AS47)</f>
        <v>537.04109589041104</v>
      </c>
      <c r="AT48" s="43">
        <f t="shared" si="40"/>
        <v>714.80169863013725</v>
      </c>
      <c r="AU48" s="43">
        <f t="shared" si="40"/>
        <v>951.40106087671279</v>
      </c>
      <c r="AV48" s="43">
        <f t="shared" si="40"/>
        <v>1266.314812026905</v>
      </c>
      <c r="AW48" s="43">
        <f t="shared" si="40"/>
        <v>1685.465014807811</v>
      </c>
      <c r="AX48" s="43">
        <f t="shared" si="40"/>
        <v>2243.3539347091969</v>
      </c>
      <c r="AY48" s="43">
        <f t="shared" si="40"/>
        <v>2985.9040870979425</v>
      </c>
      <c r="AZ48" s="43">
        <f t="shared" si="40"/>
        <v>3974.2383399273617</v>
      </c>
      <c r="BA48" s="43">
        <f t="shared" si="40"/>
        <v>5289.7112304433203</v>
      </c>
      <c r="BB48" s="43">
        <f t="shared" si="40"/>
        <v>7040.6056477200591</v>
      </c>
      <c r="BC48" s="43">
        <f t="shared" si="40"/>
        <v>9371.046117115402</v>
      </c>
      <c r="BD48" s="43">
        <f t="shared" si="40"/>
        <v>12472.862381880601</v>
      </c>
      <c r="BE48" s="17"/>
      <c r="BF48" s="74">
        <f>SUM(BF45:BF47)</f>
        <v>1266.314812026905</v>
      </c>
      <c r="BG48" s="74">
        <f>SUM(BG45:BG47)</f>
        <v>3974.2383399273617</v>
      </c>
      <c r="BH48" s="74">
        <f>SUM(BH45:BH47)</f>
        <v>12472.862381880601</v>
      </c>
    </row>
    <row r="49" spans="1:60">
      <c r="G49" s="5"/>
      <c r="H49" s="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S49" s="72"/>
      <c r="AT49" s="72"/>
      <c r="AU49" s="72"/>
      <c r="AV49" s="72"/>
      <c r="AW49" s="72"/>
      <c r="AX49" s="72"/>
      <c r="AY49" s="72"/>
      <c r="AZ49" s="72"/>
      <c r="BA49" s="22"/>
      <c r="BB49" s="22"/>
      <c r="BC49" s="22"/>
      <c r="BD49" s="22"/>
      <c r="BF49" s="21"/>
      <c r="BG49" s="21"/>
      <c r="BH49" s="21"/>
    </row>
    <row r="50" spans="1:60">
      <c r="B50" s="40" t="s">
        <v>24</v>
      </c>
      <c r="C50" s="40"/>
      <c r="D50" s="40"/>
      <c r="E50" s="40"/>
      <c r="F50" s="41"/>
      <c r="G50" s="623">
        <f>G42-G48</f>
        <v>1000000</v>
      </c>
      <c r="H50" s="39">
        <f>G50+'Model &amp; Metrics'!H62+'Model &amp; Metrics'!H75</f>
        <v>865767.5</v>
      </c>
      <c r="I50" s="5">
        <f>H50+'Model &amp; Metrics'!I62+'Model &amp; Metrics'!I75</f>
        <v>755724.91071428568</v>
      </c>
      <c r="J50" s="5">
        <f>I50+'Model &amp; Metrics'!J62+'Model &amp; Metrics'!J75</f>
        <v>624839.52582908166</v>
      </c>
      <c r="K50" s="5">
        <f>J50+'Model &amp; Metrics'!K62+'Model &amp; Metrics'!K75</f>
        <v>486739.93878651911</v>
      </c>
      <c r="L50" s="5">
        <f>K50+'Model &amp; Metrics'!L62+'Model &amp; Metrics'!L75</f>
        <v>349582.16261158593</v>
      </c>
      <c r="M50" s="5">
        <f>L50+'Model &amp; Metrics'!M62+'Model &amp; Metrics'!M75</f>
        <v>218689.27445132384</v>
      </c>
      <c r="N50" s="5">
        <f>M50+'Model &amp; Metrics'!N62+'Model &amp; Metrics'!N75</f>
        <v>74757.100208972464</v>
      </c>
      <c r="O50" s="5">
        <f>N50+'Model &amp; Metrics'!O62+'Model &amp; Metrics'!O75</f>
        <v>-74623.406865873345</v>
      </c>
      <c r="P50" s="5">
        <f>O50+'Model &amp; Metrics'!P62+'Model &amp; Metrics'!P75</f>
        <v>-218121.11174663337</v>
      </c>
      <c r="Q50" s="5">
        <f>P50+'Model &amp; Metrics'!Q62+'Model &amp; Metrics'!Q75</f>
        <v>-381200.07478548214</v>
      </c>
      <c r="R50" s="5">
        <f>Q50+'Model &amp; Metrics'!R62+'Model &amp; Metrics'!R75</f>
        <v>-538869.7161247402</v>
      </c>
      <c r="S50" s="5">
        <f>R50+'Model &amp; Metrics'!S62+'Model &amp; Metrics'!S75</f>
        <v>-688825.37109988416</v>
      </c>
      <c r="T50" s="5">
        <f>S50+'Model &amp; Metrics'!T62+'Model &amp; Metrics'!T75</f>
        <v>-905606.31324350601</v>
      </c>
      <c r="U50" s="5">
        <f>T50+'Model &amp; Metrics'!U62+'Model &amp; Metrics'!U75</f>
        <v>2884992.4058397468</v>
      </c>
      <c r="V50" s="5">
        <f>U50+'Model &amp; Metrics'!V62+'Model &amp; Metrics'!V75</f>
        <v>2686870.821780439</v>
      </c>
      <c r="W50" s="5">
        <f>V50+'Model &amp; Metrics'!W62+'Model &amp; Metrics'!W75</f>
        <v>2479027.4403175483</v>
      </c>
      <c r="X50" s="5">
        <f>W50+'Model &amp; Metrics'!X62+'Model &amp; Metrics'!X75</f>
        <v>2286839.0844849194</v>
      </c>
      <c r="Y50" s="5">
        <f>X50+'Model &amp; Metrics'!Y62+'Model &amp; Metrics'!Y75</f>
        <v>2076044.5312832221</v>
      </c>
      <c r="Z50" s="5">
        <f>Y50+'Model &amp; Metrics'!Z62+'Model &amp; Metrics'!Z75</f>
        <v>1866670.7480271033</v>
      </c>
      <c r="AA50" s="5">
        <f>Z50+'Model &amp; Metrics'!AA62+'Model &amp; Metrics'!AA75</f>
        <v>1658558.3989513898</v>
      </c>
      <c r="AB50" s="5">
        <f>AA50+'Model &amp; Metrics'!AB62+'Model &amp; Metrics'!AB75</f>
        <v>1449716.4534687775</v>
      </c>
      <c r="AC50" s="5">
        <f>AB50+'Model &amp; Metrics'!AC62+'Model &amp; Metrics'!AC75</f>
        <v>1252498.3574858829</v>
      </c>
      <c r="AD50" s="5">
        <f>AC50+'Model &amp; Metrics'!AD62+'Model &amp; Metrics'!AD75</f>
        <v>1044977.9222004021</v>
      </c>
      <c r="AE50" s="5">
        <f>AD50+'Model &amp; Metrics'!AE62+'Model &amp; Metrics'!AE75</f>
        <v>855425.97836958431</v>
      </c>
      <c r="AF50" s="5">
        <f>AE50+'Model &amp; Metrics'!AF62+'Model &amp; Metrics'!AF75</f>
        <v>656359.86821432307</v>
      </c>
      <c r="AG50" s="5">
        <f>AF50+'Model &amp; Metrics'!AG62+'Model &amp; Metrics'!AG75</f>
        <v>484043.74912487128</v>
      </c>
      <c r="AH50" s="5">
        <f>AG50+'Model &amp; Metrics'!AH62+'Model &amp; Metrics'!AH75</f>
        <v>305746.00118071807</v>
      </c>
      <c r="AI50" s="5">
        <f>AH50+'Model &amp; Metrics'!AI62+'Model &amp; Metrics'!AI75</f>
        <v>110452.35884400556</v>
      </c>
      <c r="AJ50" s="5">
        <f>AI50+'Model &amp; Metrics'!AJ62+'Model &amp; Metrics'!AJ75</f>
        <v>-61031.230624276679</v>
      </c>
      <c r="AK50" s="5">
        <f>AJ50+'Model &amp; Metrics'!AK62+'Model &amp; Metrics'!AK75</f>
        <v>-199981.75789774387</v>
      </c>
      <c r="AL50" s="5">
        <f>AK50+'Model &amp; Metrics'!AL62+'Model &amp; Metrics'!AL75</f>
        <v>-313228.56321227201</v>
      </c>
      <c r="AM50" s="5">
        <f>AL50+'Model &amp; Metrics'!AM62+'Model &amp; Metrics'!AM75</f>
        <v>-390333.40449693165</v>
      </c>
      <c r="AN50" s="5">
        <f>AM50+'Model &amp; Metrics'!AN62+'Model &amp; Metrics'!AN75</f>
        <v>-438834.7899216722</v>
      </c>
      <c r="AO50" s="5">
        <f>AN50+'Model &amp; Metrics'!AO62+'Model &amp; Metrics'!AO75</f>
        <v>-451180.74097153114</v>
      </c>
      <c r="AP50" s="5">
        <f>AO50+'Model &amp; Metrics'!AP62+'Model &amp; Metrics'!AP75</f>
        <v>-409775.83937749232</v>
      </c>
      <c r="AQ50" s="5">
        <f>AP50+'Model &amp; Metrics'!AQ62+'Model &amp; Metrics'!AQ75</f>
        <v>-309586.54745534936</v>
      </c>
      <c r="AS50" s="50">
        <f>J50</f>
        <v>624839.52582908166</v>
      </c>
      <c r="AT50" s="50">
        <f>M50</f>
        <v>218689.27445132384</v>
      </c>
      <c r="AU50" s="50">
        <f>P50</f>
        <v>-218121.11174663337</v>
      </c>
      <c r="AV50" s="50">
        <f>S50</f>
        <v>-688825.37109988416</v>
      </c>
      <c r="AW50" s="50">
        <f>V50</f>
        <v>2686870.821780439</v>
      </c>
      <c r="AX50" s="50">
        <f>Y50</f>
        <v>2076044.5312832221</v>
      </c>
      <c r="AY50" s="50">
        <f>AB50</f>
        <v>1449716.4534687775</v>
      </c>
      <c r="AZ50" s="50">
        <f>AE50</f>
        <v>855425.97836958431</v>
      </c>
      <c r="BA50" s="22">
        <f>AH50</f>
        <v>305746.00118071807</v>
      </c>
      <c r="BB50" s="22">
        <f>AK50</f>
        <v>-199981.75789774387</v>
      </c>
      <c r="BC50" s="22">
        <f>AN50</f>
        <v>-438834.7899216722</v>
      </c>
      <c r="BD50" s="22">
        <f>AQ50</f>
        <v>-309586.54745534936</v>
      </c>
      <c r="BF50" s="42">
        <f>AV50</f>
        <v>-688825.37109988416</v>
      </c>
      <c r="BG50" s="42">
        <f>AZ50</f>
        <v>855425.97836958431</v>
      </c>
      <c r="BH50" s="46">
        <f>BD50</f>
        <v>-309586.54745534936</v>
      </c>
    </row>
    <row r="51" spans="1:60" s="4" customFormat="1">
      <c r="B51" s="4" t="s">
        <v>23</v>
      </c>
      <c r="G51" s="38">
        <f t="shared" ref="G51:AQ51" si="41">G48+G50</f>
        <v>1000000</v>
      </c>
      <c r="H51" s="38">
        <f t="shared" si="41"/>
        <v>866211.3356164383</v>
      </c>
      <c r="I51" s="37">
        <f t="shared" si="41"/>
        <v>756213.12989236787</v>
      </c>
      <c r="J51" s="37">
        <f t="shared" si="41"/>
        <v>625376.56692497211</v>
      </c>
      <c r="K51" s="37">
        <f t="shared" si="41"/>
        <v>487330.68399199855</v>
      </c>
      <c r="L51" s="37">
        <f t="shared" si="41"/>
        <v>350231.9823376133</v>
      </c>
      <c r="M51" s="37">
        <f t="shared" si="41"/>
        <v>219404.07614995399</v>
      </c>
      <c r="N51" s="37">
        <f t="shared" si="41"/>
        <v>75543.38207746562</v>
      </c>
      <c r="O51" s="37">
        <f t="shared" si="41"/>
        <v>-73758.49681053088</v>
      </c>
      <c r="P51" s="37">
        <f t="shared" si="41"/>
        <v>-217169.71068575667</v>
      </c>
      <c r="Q51" s="37">
        <f t="shared" si="41"/>
        <v>-380153.53361851774</v>
      </c>
      <c r="R51" s="37">
        <f t="shared" si="41"/>
        <v>-537718.52084107941</v>
      </c>
      <c r="S51" s="37">
        <f t="shared" si="41"/>
        <v>-687559.05628785724</v>
      </c>
      <c r="T51" s="37">
        <f t="shared" si="41"/>
        <v>-904213.36695027642</v>
      </c>
      <c r="U51" s="37">
        <f t="shared" si="41"/>
        <v>2886524.6467622994</v>
      </c>
      <c r="V51" s="37">
        <f t="shared" si="41"/>
        <v>2688556.2867952469</v>
      </c>
      <c r="W51" s="37">
        <f t="shared" si="41"/>
        <v>2480881.4518338367</v>
      </c>
      <c r="X51" s="37">
        <f t="shared" si="41"/>
        <v>2288878.497152837</v>
      </c>
      <c r="Y51" s="37">
        <f t="shared" si="41"/>
        <v>2078287.8852179314</v>
      </c>
      <c r="Z51" s="37">
        <f t="shared" si="41"/>
        <v>1869138.4373552834</v>
      </c>
      <c r="AA51" s="37">
        <f t="shared" si="41"/>
        <v>1661272.857212388</v>
      </c>
      <c r="AB51" s="37">
        <f t="shared" si="41"/>
        <v>1452702.3575558753</v>
      </c>
      <c r="AC51" s="37">
        <f t="shared" si="41"/>
        <v>1255782.8519816906</v>
      </c>
      <c r="AD51" s="37">
        <f t="shared" si="41"/>
        <v>1048590.8661457906</v>
      </c>
      <c r="AE51" s="37">
        <f t="shared" si="41"/>
        <v>859400.2167095117</v>
      </c>
      <c r="AF51" s="37">
        <f t="shared" si="41"/>
        <v>660731.53038824315</v>
      </c>
      <c r="AG51" s="37">
        <f t="shared" si="41"/>
        <v>488852.57751618337</v>
      </c>
      <c r="AH51" s="37">
        <f t="shared" si="41"/>
        <v>311035.7124111614</v>
      </c>
      <c r="AI51" s="37">
        <f t="shared" si="41"/>
        <v>116271.04119749321</v>
      </c>
      <c r="AJ51" s="37">
        <f t="shared" si="41"/>
        <v>-54630.680035440259</v>
      </c>
      <c r="AK51" s="37">
        <f t="shared" si="41"/>
        <v>-192941.15225002382</v>
      </c>
      <c r="AL51" s="37">
        <f t="shared" si="41"/>
        <v>-305483.89699977997</v>
      </c>
      <c r="AM51" s="37">
        <f t="shared" si="41"/>
        <v>-381814.27166319039</v>
      </c>
      <c r="AN51" s="37">
        <f t="shared" si="41"/>
        <v>-429463.74380455678</v>
      </c>
      <c r="AO51" s="37">
        <f t="shared" si="41"/>
        <v>-440872.5902427042</v>
      </c>
      <c r="AP51" s="37">
        <f t="shared" si="41"/>
        <v>-398436.87357578269</v>
      </c>
      <c r="AQ51" s="37">
        <f t="shared" si="41"/>
        <v>-297113.68507346878</v>
      </c>
      <c r="AR51" s="70"/>
      <c r="AS51" s="36">
        <f t="shared" ref="AS51:BD51" si="42">SUM(AS48:AS50)</f>
        <v>625376.56692497211</v>
      </c>
      <c r="AT51" s="36">
        <f t="shared" si="42"/>
        <v>219404.07614995399</v>
      </c>
      <c r="AU51" s="36">
        <f t="shared" si="42"/>
        <v>-217169.71068575667</v>
      </c>
      <c r="AV51" s="36">
        <f t="shared" si="42"/>
        <v>-687559.05628785724</v>
      </c>
      <c r="AW51" s="36">
        <f t="shared" si="42"/>
        <v>2688556.2867952469</v>
      </c>
      <c r="AX51" s="36">
        <f t="shared" si="42"/>
        <v>2078287.8852179314</v>
      </c>
      <c r="AY51" s="36">
        <f t="shared" si="42"/>
        <v>1452702.3575558753</v>
      </c>
      <c r="AZ51" s="36">
        <f t="shared" si="42"/>
        <v>859400.2167095117</v>
      </c>
      <c r="BA51" s="36">
        <f t="shared" si="42"/>
        <v>311035.7124111614</v>
      </c>
      <c r="BB51" s="36">
        <f t="shared" si="42"/>
        <v>-192941.15225002382</v>
      </c>
      <c r="BC51" s="36">
        <f t="shared" si="42"/>
        <v>-429463.74380455678</v>
      </c>
      <c r="BD51" s="36">
        <f t="shared" si="42"/>
        <v>-297113.68507346878</v>
      </c>
      <c r="BE51" s="70"/>
      <c r="BF51" s="36">
        <f>BF48+BF50</f>
        <v>-687559.05628785724</v>
      </c>
      <c r="BG51" s="36">
        <f>BG48+BG50</f>
        <v>859400.2167095117</v>
      </c>
      <c r="BH51" s="36">
        <f>BH48+BH50</f>
        <v>-297113.68507346878</v>
      </c>
    </row>
    <row r="52" spans="1:60" ht="5.25" customHeight="1" thickBot="1">
      <c r="B52" s="7"/>
      <c r="C52" s="7"/>
      <c r="D52" s="7"/>
      <c r="E52" s="7"/>
      <c r="F52" s="10"/>
      <c r="G52" s="68"/>
      <c r="H52" s="69"/>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S52" s="67"/>
      <c r="AT52" s="67"/>
      <c r="AU52" s="67"/>
      <c r="AV52" s="67"/>
      <c r="AW52" s="67"/>
      <c r="AX52" s="67"/>
      <c r="AY52" s="67"/>
      <c r="AZ52" s="67"/>
      <c r="BA52" s="67"/>
      <c r="BB52" s="67"/>
      <c r="BC52" s="67"/>
      <c r="BD52" s="67"/>
      <c r="BF52" s="6"/>
      <c r="BG52" s="6"/>
      <c r="BH52" s="6"/>
    </row>
    <row r="53" spans="1:60" ht="13.5" thickTop="1">
      <c r="G53" s="66"/>
      <c r="H53" s="65" t="str">
        <f t="shared" ref="H53:AE53" si="43">IF(ROUND(H51,3)=ROUND(H42,3),"","BSCHECK")</f>
        <v/>
      </c>
      <c r="I53" s="65" t="str">
        <f t="shared" si="43"/>
        <v/>
      </c>
      <c r="J53" s="65" t="str">
        <f t="shared" si="43"/>
        <v/>
      </c>
      <c r="K53" s="65" t="str">
        <f t="shared" si="43"/>
        <v/>
      </c>
      <c r="L53" s="65" t="str">
        <f t="shared" si="43"/>
        <v/>
      </c>
      <c r="M53" s="65" t="str">
        <f t="shared" si="43"/>
        <v/>
      </c>
      <c r="N53" s="65" t="str">
        <f t="shared" si="43"/>
        <v/>
      </c>
      <c r="O53" s="65" t="str">
        <f t="shared" si="43"/>
        <v/>
      </c>
      <c r="P53" s="65" t="str">
        <f t="shared" si="43"/>
        <v/>
      </c>
      <c r="Q53" s="65" t="str">
        <f t="shared" si="43"/>
        <v/>
      </c>
      <c r="R53" s="65" t="str">
        <f t="shared" si="43"/>
        <v/>
      </c>
      <c r="S53" s="65" t="str">
        <f t="shared" si="43"/>
        <v/>
      </c>
      <c r="T53" s="65" t="str">
        <f t="shared" si="43"/>
        <v/>
      </c>
      <c r="U53" s="65" t="str">
        <f t="shared" si="43"/>
        <v/>
      </c>
      <c r="V53" s="65" t="str">
        <f t="shared" si="43"/>
        <v/>
      </c>
      <c r="W53" s="65" t="str">
        <f t="shared" si="43"/>
        <v/>
      </c>
      <c r="X53" s="65" t="str">
        <f t="shared" si="43"/>
        <v/>
      </c>
      <c r="Y53" s="65" t="str">
        <f t="shared" si="43"/>
        <v/>
      </c>
      <c r="Z53" s="65" t="str">
        <f t="shared" si="43"/>
        <v/>
      </c>
      <c r="AA53" s="65" t="str">
        <f t="shared" si="43"/>
        <v/>
      </c>
      <c r="AB53" s="65" t="str">
        <f t="shared" si="43"/>
        <v/>
      </c>
      <c r="AC53" s="65" t="str">
        <f t="shared" si="43"/>
        <v/>
      </c>
      <c r="AD53" s="65" t="str">
        <f t="shared" si="43"/>
        <v/>
      </c>
      <c r="AE53" s="65" t="str">
        <f t="shared" si="43"/>
        <v/>
      </c>
      <c r="AF53" s="65"/>
      <c r="AG53" s="65"/>
      <c r="AH53" s="65"/>
      <c r="AI53" s="65"/>
      <c r="AJ53" s="65"/>
      <c r="AK53" s="65"/>
      <c r="AL53" s="65"/>
      <c r="AM53" s="65"/>
      <c r="AN53" s="65"/>
      <c r="AO53" s="65"/>
      <c r="AP53" s="65"/>
      <c r="AQ53" s="65"/>
      <c r="AS53" s="64" t="str">
        <f t="shared" ref="AS53:AZ53" si="44">IF(ROUND(AS51,3)=ROUND(AS42,3),"","BSCHECK")</f>
        <v/>
      </c>
      <c r="AT53" s="64" t="str">
        <f t="shared" si="44"/>
        <v/>
      </c>
      <c r="AU53" s="64" t="str">
        <f t="shared" si="44"/>
        <v/>
      </c>
      <c r="AV53" s="64" t="str">
        <f t="shared" si="44"/>
        <v/>
      </c>
      <c r="AW53" s="64" t="str">
        <f t="shared" si="44"/>
        <v/>
      </c>
      <c r="AX53" s="64" t="str">
        <f t="shared" si="44"/>
        <v/>
      </c>
      <c r="AY53" s="64" t="str">
        <f t="shared" si="44"/>
        <v/>
      </c>
      <c r="AZ53" s="64" t="str">
        <f t="shared" si="44"/>
        <v/>
      </c>
      <c r="BA53" s="22"/>
      <c r="BB53" s="22"/>
      <c r="BC53" s="22"/>
      <c r="BD53" s="22"/>
      <c r="BF53" s="21"/>
      <c r="BG53" s="21"/>
      <c r="BH53" s="21"/>
    </row>
    <row r="54" spans="1:60">
      <c r="G54" s="66"/>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S54" s="64"/>
      <c r="AT54" s="64"/>
      <c r="AU54" s="64"/>
      <c r="AV54" s="64"/>
      <c r="AW54" s="64"/>
      <c r="AX54" s="64"/>
      <c r="AY54" s="64"/>
      <c r="AZ54" s="64"/>
      <c r="BA54" s="22"/>
      <c r="BB54" s="22"/>
      <c r="BC54" s="22"/>
      <c r="BD54" s="22"/>
      <c r="BF54" s="21"/>
      <c r="BG54" s="21"/>
      <c r="BH54" s="21"/>
    </row>
    <row r="55" spans="1:60">
      <c r="B55" s="63" t="s">
        <v>22</v>
      </c>
      <c r="AS55" s="23"/>
      <c r="AT55" s="23"/>
      <c r="AU55" s="23"/>
      <c r="AV55" s="23"/>
      <c r="AW55" s="23"/>
      <c r="AX55" s="23"/>
      <c r="AY55" s="23"/>
      <c r="AZ55" s="23"/>
      <c r="BA55" s="22"/>
      <c r="BB55" s="22"/>
      <c r="BC55" s="22"/>
      <c r="BD55" s="22"/>
      <c r="BF55" s="21"/>
      <c r="BG55" s="21"/>
      <c r="BH55" s="21"/>
    </row>
    <row r="56" spans="1:60">
      <c r="B56" s="1" t="s">
        <v>21</v>
      </c>
      <c r="G56" s="62">
        <v>30</v>
      </c>
      <c r="H56" s="3">
        <f t="shared" ref="H56:BC56" si="45">G56</f>
        <v>30</v>
      </c>
      <c r="I56" s="5">
        <f t="shared" si="45"/>
        <v>30</v>
      </c>
      <c r="J56" s="5">
        <f t="shared" si="45"/>
        <v>30</v>
      </c>
      <c r="K56" s="5">
        <f t="shared" si="45"/>
        <v>30</v>
      </c>
      <c r="L56" s="5">
        <f t="shared" si="45"/>
        <v>30</v>
      </c>
      <c r="M56" s="5">
        <f t="shared" si="45"/>
        <v>30</v>
      </c>
      <c r="N56" s="5">
        <f t="shared" si="45"/>
        <v>30</v>
      </c>
      <c r="O56" s="5">
        <f t="shared" si="45"/>
        <v>30</v>
      </c>
      <c r="P56" s="5">
        <f t="shared" si="45"/>
        <v>30</v>
      </c>
      <c r="Q56" s="5">
        <f t="shared" si="45"/>
        <v>30</v>
      </c>
      <c r="R56" s="5">
        <f t="shared" si="45"/>
        <v>30</v>
      </c>
      <c r="S56" s="5">
        <f t="shared" si="45"/>
        <v>30</v>
      </c>
      <c r="T56" s="5">
        <f t="shared" si="45"/>
        <v>30</v>
      </c>
      <c r="U56" s="5">
        <f t="shared" si="45"/>
        <v>30</v>
      </c>
      <c r="V56" s="5">
        <f t="shared" si="45"/>
        <v>30</v>
      </c>
      <c r="W56" s="5">
        <f t="shared" si="45"/>
        <v>30</v>
      </c>
      <c r="X56" s="5">
        <f t="shared" si="45"/>
        <v>30</v>
      </c>
      <c r="Y56" s="5">
        <f t="shared" si="45"/>
        <v>30</v>
      </c>
      <c r="Z56" s="5">
        <f t="shared" si="45"/>
        <v>30</v>
      </c>
      <c r="AA56" s="5">
        <f t="shared" si="45"/>
        <v>30</v>
      </c>
      <c r="AB56" s="5">
        <f t="shared" si="45"/>
        <v>30</v>
      </c>
      <c r="AC56" s="5">
        <f t="shared" si="45"/>
        <v>30</v>
      </c>
      <c r="AD56" s="5">
        <f t="shared" si="45"/>
        <v>30</v>
      </c>
      <c r="AE56" s="5">
        <f t="shared" si="45"/>
        <v>30</v>
      </c>
      <c r="AF56" s="5">
        <f t="shared" si="45"/>
        <v>30</v>
      </c>
      <c r="AG56" s="5">
        <f t="shared" si="45"/>
        <v>30</v>
      </c>
      <c r="AH56" s="5">
        <f t="shared" si="45"/>
        <v>30</v>
      </c>
      <c r="AI56" s="5">
        <f t="shared" si="45"/>
        <v>30</v>
      </c>
      <c r="AJ56" s="5">
        <f t="shared" si="45"/>
        <v>30</v>
      </c>
      <c r="AK56" s="5">
        <f t="shared" si="45"/>
        <v>30</v>
      </c>
      <c r="AL56" s="5">
        <f t="shared" si="45"/>
        <v>30</v>
      </c>
      <c r="AM56" s="5">
        <f t="shared" si="45"/>
        <v>30</v>
      </c>
      <c r="AN56" s="5">
        <f t="shared" si="45"/>
        <v>30</v>
      </c>
      <c r="AO56" s="5">
        <f t="shared" si="45"/>
        <v>30</v>
      </c>
      <c r="AP56" s="5">
        <f t="shared" si="45"/>
        <v>30</v>
      </c>
      <c r="AQ56" s="5">
        <f t="shared" si="45"/>
        <v>30</v>
      </c>
      <c r="AR56" s="1">
        <f t="shared" si="45"/>
        <v>30</v>
      </c>
      <c r="AS56" s="23">
        <f t="shared" si="45"/>
        <v>30</v>
      </c>
      <c r="AT56" s="23">
        <f t="shared" si="45"/>
        <v>30</v>
      </c>
      <c r="AU56" s="23">
        <f t="shared" si="45"/>
        <v>30</v>
      </c>
      <c r="AV56" s="23">
        <f t="shared" si="45"/>
        <v>30</v>
      </c>
      <c r="AW56" s="23">
        <f t="shared" si="45"/>
        <v>30</v>
      </c>
      <c r="AX56" s="23">
        <f t="shared" si="45"/>
        <v>30</v>
      </c>
      <c r="AY56" s="23">
        <f t="shared" si="45"/>
        <v>30</v>
      </c>
      <c r="AZ56" s="23">
        <f t="shared" si="45"/>
        <v>30</v>
      </c>
      <c r="BA56" s="23">
        <f t="shared" si="45"/>
        <v>30</v>
      </c>
      <c r="BB56" s="23">
        <f t="shared" si="45"/>
        <v>30</v>
      </c>
      <c r="BC56" s="23">
        <f t="shared" si="45"/>
        <v>30</v>
      </c>
      <c r="BD56" s="23">
        <f>$BC$56</f>
        <v>30</v>
      </c>
      <c r="BF56" s="21">
        <f>$BC$56</f>
        <v>30</v>
      </c>
      <c r="BG56" s="21">
        <f>$BC$56</f>
        <v>30</v>
      </c>
      <c r="BH56" s="21">
        <f>$BC$56</f>
        <v>30</v>
      </c>
    </row>
    <row r="57" spans="1:60">
      <c r="B57" s="1" t="s">
        <v>20</v>
      </c>
      <c r="G57" s="61">
        <v>45</v>
      </c>
      <c r="H57" s="3">
        <f t="shared" ref="H57:BC57" si="46">G57</f>
        <v>45</v>
      </c>
      <c r="I57" s="5">
        <f t="shared" si="46"/>
        <v>45</v>
      </c>
      <c r="J57" s="5">
        <f t="shared" si="46"/>
        <v>45</v>
      </c>
      <c r="K57" s="5">
        <f t="shared" si="46"/>
        <v>45</v>
      </c>
      <c r="L57" s="5">
        <f t="shared" si="46"/>
        <v>45</v>
      </c>
      <c r="M57" s="5">
        <f t="shared" si="46"/>
        <v>45</v>
      </c>
      <c r="N57" s="5">
        <f t="shared" si="46"/>
        <v>45</v>
      </c>
      <c r="O57" s="5">
        <f t="shared" si="46"/>
        <v>45</v>
      </c>
      <c r="P57" s="5">
        <f t="shared" si="46"/>
        <v>45</v>
      </c>
      <c r="Q57" s="5">
        <f t="shared" si="46"/>
        <v>45</v>
      </c>
      <c r="R57" s="5">
        <f t="shared" si="46"/>
        <v>45</v>
      </c>
      <c r="S57" s="5">
        <f t="shared" si="46"/>
        <v>45</v>
      </c>
      <c r="T57" s="5">
        <f t="shared" si="46"/>
        <v>45</v>
      </c>
      <c r="U57" s="5">
        <f t="shared" si="46"/>
        <v>45</v>
      </c>
      <c r="V57" s="5">
        <f t="shared" si="46"/>
        <v>45</v>
      </c>
      <c r="W57" s="5">
        <f t="shared" si="46"/>
        <v>45</v>
      </c>
      <c r="X57" s="5">
        <f t="shared" si="46"/>
        <v>45</v>
      </c>
      <c r="Y57" s="5">
        <f t="shared" si="46"/>
        <v>45</v>
      </c>
      <c r="Z57" s="5">
        <f t="shared" si="46"/>
        <v>45</v>
      </c>
      <c r="AA57" s="5">
        <f t="shared" si="46"/>
        <v>45</v>
      </c>
      <c r="AB57" s="5">
        <f t="shared" si="46"/>
        <v>45</v>
      </c>
      <c r="AC57" s="5">
        <f t="shared" si="46"/>
        <v>45</v>
      </c>
      <c r="AD57" s="5">
        <f t="shared" si="46"/>
        <v>45</v>
      </c>
      <c r="AE57" s="5">
        <f t="shared" si="46"/>
        <v>45</v>
      </c>
      <c r="AF57" s="5">
        <f t="shared" si="46"/>
        <v>45</v>
      </c>
      <c r="AG57" s="5">
        <f t="shared" si="46"/>
        <v>45</v>
      </c>
      <c r="AH57" s="5">
        <f t="shared" si="46"/>
        <v>45</v>
      </c>
      <c r="AI57" s="5">
        <f t="shared" si="46"/>
        <v>45</v>
      </c>
      <c r="AJ57" s="5">
        <f t="shared" si="46"/>
        <v>45</v>
      </c>
      <c r="AK57" s="5">
        <f t="shared" si="46"/>
        <v>45</v>
      </c>
      <c r="AL57" s="5">
        <f t="shared" si="46"/>
        <v>45</v>
      </c>
      <c r="AM57" s="5">
        <f t="shared" si="46"/>
        <v>45</v>
      </c>
      <c r="AN57" s="5">
        <f t="shared" si="46"/>
        <v>45</v>
      </c>
      <c r="AO57" s="5">
        <f t="shared" si="46"/>
        <v>45</v>
      </c>
      <c r="AP57" s="5">
        <f t="shared" si="46"/>
        <v>45</v>
      </c>
      <c r="AQ57" s="5">
        <f t="shared" si="46"/>
        <v>45</v>
      </c>
      <c r="AR57" s="1">
        <f t="shared" si="46"/>
        <v>45</v>
      </c>
      <c r="AS57" s="23">
        <f t="shared" si="46"/>
        <v>45</v>
      </c>
      <c r="AT57" s="23">
        <f t="shared" si="46"/>
        <v>45</v>
      </c>
      <c r="AU57" s="23">
        <f t="shared" si="46"/>
        <v>45</v>
      </c>
      <c r="AV57" s="23">
        <f t="shared" si="46"/>
        <v>45</v>
      </c>
      <c r="AW57" s="23">
        <f t="shared" si="46"/>
        <v>45</v>
      </c>
      <c r="AX57" s="23">
        <f t="shared" si="46"/>
        <v>45</v>
      </c>
      <c r="AY57" s="23">
        <f t="shared" si="46"/>
        <v>45</v>
      </c>
      <c r="AZ57" s="23">
        <f t="shared" si="46"/>
        <v>45</v>
      </c>
      <c r="BA57" s="23">
        <f t="shared" si="46"/>
        <v>45</v>
      </c>
      <c r="BB57" s="23">
        <f t="shared" si="46"/>
        <v>45</v>
      </c>
      <c r="BC57" s="23">
        <f t="shared" si="46"/>
        <v>45</v>
      </c>
      <c r="BD57" s="23">
        <f>$BC$57</f>
        <v>45</v>
      </c>
      <c r="BF57" s="21">
        <f>$BC$57</f>
        <v>45</v>
      </c>
      <c r="BG57" s="21">
        <f>$BC$57</f>
        <v>45</v>
      </c>
      <c r="BH57" s="21">
        <f>$BC$57</f>
        <v>45</v>
      </c>
    </row>
    <row r="58" spans="1:60">
      <c r="B58" s="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S58" s="23"/>
      <c r="AT58" s="23"/>
      <c r="AU58" s="23"/>
      <c r="AV58" s="23"/>
      <c r="AW58" s="33"/>
      <c r="AX58" s="33"/>
      <c r="AY58" s="33"/>
      <c r="AZ58" s="33"/>
      <c r="BA58" s="22"/>
      <c r="BB58" s="22"/>
      <c r="BC58" s="22"/>
      <c r="BD58" s="22"/>
      <c r="BF58" s="21"/>
      <c r="BG58" s="21"/>
      <c r="BH58" s="21"/>
    </row>
    <row r="59" spans="1:60">
      <c r="B59" s="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S59" s="33"/>
      <c r="AT59" s="33"/>
      <c r="AU59" s="33"/>
      <c r="AV59" s="33"/>
      <c r="AW59" s="33"/>
      <c r="AX59" s="33"/>
      <c r="AY59" s="33"/>
      <c r="AZ59" s="33"/>
      <c r="BA59" s="22"/>
      <c r="BB59" s="22"/>
      <c r="BC59" s="22"/>
      <c r="BD59" s="22"/>
      <c r="BF59" s="21"/>
      <c r="BG59" s="21"/>
      <c r="BH59" s="21"/>
    </row>
    <row r="60" spans="1:60" ht="13.5" thickBot="1">
      <c r="A60" s="32" t="s">
        <v>0</v>
      </c>
      <c r="B60" s="31" t="s">
        <v>19</v>
      </c>
      <c r="C60" s="30"/>
      <c r="D60" s="29"/>
      <c r="H60" s="1"/>
      <c r="K60" s="1"/>
      <c r="AS60" s="23"/>
      <c r="AT60" s="23"/>
      <c r="AU60" s="23"/>
      <c r="AV60" s="23"/>
      <c r="AW60" s="23"/>
      <c r="AX60" s="23"/>
      <c r="AY60" s="23"/>
      <c r="AZ60" s="23"/>
      <c r="BA60" s="22"/>
      <c r="BB60" s="22"/>
      <c r="BC60" s="22"/>
      <c r="BD60" s="22"/>
      <c r="BF60" s="21"/>
      <c r="BG60" s="21"/>
      <c r="BH60" s="21"/>
    </row>
    <row r="61" spans="1:60">
      <c r="AS61" s="23"/>
      <c r="AT61" s="23"/>
      <c r="AU61" s="23"/>
      <c r="AV61" s="23"/>
      <c r="AW61" s="23"/>
      <c r="AX61" s="23"/>
      <c r="AY61" s="23"/>
      <c r="AZ61" s="23"/>
      <c r="BA61" s="22"/>
      <c r="BB61" s="22"/>
      <c r="BC61" s="22"/>
      <c r="BD61" s="22"/>
      <c r="BF61" s="21"/>
      <c r="BG61" s="21"/>
      <c r="BH61" s="21"/>
    </row>
    <row r="62" spans="1:60">
      <c r="B62" s="1" t="s">
        <v>18</v>
      </c>
      <c r="H62" s="5">
        <f>'Model &amp; Metrics'!H31</f>
        <v>-134232.5</v>
      </c>
      <c r="I62" s="5">
        <f>'Model &amp; Metrics'!I31</f>
        <v>-110042.58928571429</v>
      </c>
      <c r="J62" s="5">
        <f>'Model &amp; Metrics'!J31</f>
        <v>-130885.38488520408</v>
      </c>
      <c r="K62" s="5">
        <f>'Model &amp; Metrics'!K31</f>
        <v>-138099.58704256255</v>
      </c>
      <c r="L62" s="5">
        <f>'Model &amp; Metrics'!L31</f>
        <v>-137157.77617493318</v>
      </c>
      <c r="M62" s="5">
        <f>'Model &amp; Metrics'!M31</f>
        <v>-130892.88816026207</v>
      </c>
      <c r="N62" s="5">
        <f>'Model &amp; Metrics'!N31</f>
        <v>-143932.17424235138</v>
      </c>
      <c r="O62" s="5">
        <f>'Model &amp; Metrics'!O31</f>
        <v>-149380.50707484581</v>
      </c>
      <c r="P62" s="5">
        <f>'Model &amp; Metrics'!P31</f>
        <v>-143497.70488076002</v>
      </c>
      <c r="Q62" s="5">
        <f>'Model &amp; Metrics'!Q31</f>
        <v>-163078.96303884877</v>
      </c>
      <c r="R62" s="5">
        <f>'Model &amp; Metrics'!R31</f>
        <v>-157669.64133925806</v>
      </c>
      <c r="S62" s="5">
        <f>'Model &amp; Metrics'!S31</f>
        <v>-149955.65497514396</v>
      </c>
      <c r="T62" s="5">
        <f>'Model &amp; Metrics'!T31</f>
        <v>-216780.9421436218</v>
      </c>
      <c r="U62" s="5">
        <f>'Model &amp; Metrics'!U31</f>
        <v>-209401.28091674703</v>
      </c>
      <c r="V62" s="5">
        <f>'Model &amp; Metrics'!V31</f>
        <v>-198121.58405930799</v>
      </c>
      <c r="W62" s="5">
        <f>'Model &amp; Metrics'!W31</f>
        <v>-207843.38146289071</v>
      </c>
      <c r="X62" s="5">
        <f>'Model &amp; Metrics'!X31</f>
        <v>-192188.35583262888</v>
      </c>
      <c r="Y62" s="5">
        <f>'Model &amp; Metrics'!Y31</f>
        <v>-210794.55320169739</v>
      </c>
      <c r="Z62" s="5">
        <f>'Model &amp; Metrics'!Z31</f>
        <v>-209373.78325611883</v>
      </c>
      <c r="AA62" s="5">
        <f>'Model &amp; Metrics'!AA31</f>
        <v>-208112.34907571354</v>
      </c>
      <c r="AB62" s="5">
        <f>'Model &amp; Metrics'!AB31</f>
        <v>-208841.94548261227</v>
      </c>
      <c r="AC62" s="5">
        <f>'Model &amp; Metrics'!AC31</f>
        <v>-197218.09598289456</v>
      </c>
      <c r="AD62" s="5">
        <f>'Model &amp; Metrics'!AD31</f>
        <v>-207520.43528548081</v>
      </c>
      <c r="AE62" s="5">
        <f>'Model &amp; Metrics'!AE31</f>
        <v>-189551.94383081782</v>
      </c>
      <c r="AF62" s="5">
        <f>'Model &amp; Metrics'!AF31</f>
        <v>-199066.11015526121</v>
      </c>
      <c r="AG62" s="5">
        <f>'Model &amp; Metrics'!AG31</f>
        <v>-172316.11908945179</v>
      </c>
      <c r="AH62" s="5">
        <f>'Model &amp; Metrics'!AH31</f>
        <v>-178297.74794415321</v>
      </c>
      <c r="AI62" s="5">
        <f>'Model &amp; Metrics'!AI31</f>
        <v>-195293.64233671251</v>
      </c>
      <c r="AJ62" s="5">
        <f>'Model &amp; Metrics'!AJ31</f>
        <v>-171483.58946828224</v>
      </c>
      <c r="AK62" s="5">
        <f>'Model &amp; Metrics'!AK31</f>
        <v>-138950.52727346719</v>
      </c>
      <c r="AL62" s="5">
        <f>'Model &amp; Metrics'!AL31</f>
        <v>-113246.80531452817</v>
      </c>
      <c r="AM62" s="5">
        <f>'Model &amp; Metrics'!AM31</f>
        <v>-77104.841284659633</v>
      </c>
      <c r="AN62" s="5">
        <f>'Model &amp; Metrics'!AN31</f>
        <v>-48501.385424740554</v>
      </c>
      <c r="AO62" s="5">
        <f>'Model &amp; Metrics'!AO31</f>
        <v>-12345.951049858937</v>
      </c>
      <c r="AP62" s="5">
        <f>'Model &amp; Metrics'!AP31</f>
        <v>41404.90159403882</v>
      </c>
      <c r="AQ62" s="5">
        <f>'Model &amp; Metrics'!AQ31</f>
        <v>100189.29192214296</v>
      </c>
      <c r="AS62" s="25">
        <f>SUM(H62:J62)</f>
        <v>-375160.47417091834</v>
      </c>
      <c r="AT62" s="25">
        <f>SUM(K62:M62)</f>
        <v>-406150.25137775781</v>
      </c>
      <c r="AU62" s="25">
        <f>SUM(N62:P62)</f>
        <v>-436810.38619795721</v>
      </c>
      <c r="AV62" s="25">
        <f>SUM(Q62:S62)</f>
        <v>-470704.25935325079</v>
      </c>
      <c r="AW62" s="25">
        <f>SUM(T62:V62)</f>
        <v>-624303.80711967684</v>
      </c>
      <c r="AX62" s="25">
        <f>SUM(W62:Y62)</f>
        <v>-610826.29049721698</v>
      </c>
      <c r="AY62" s="25">
        <f>SUM(Z62:AB62)</f>
        <v>-626328.07781444467</v>
      </c>
      <c r="AZ62" s="25">
        <f>SUM(AC62:AE62)</f>
        <v>-594290.47509919317</v>
      </c>
      <c r="BA62" s="22">
        <f>SUM(AF62:AH62)</f>
        <v>-549679.97718886612</v>
      </c>
      <c r="BB62" s="22">
        <f>SUM(AI62:AK62)</f>
        <v>-505727.75907846191</v>
      </c>
      <c r="BC62" s="22">
        <f>SUM(AL62:AN62)</f>
        <v>-238853.03202392836</v>
      </c>
      <c r="BD62" s="22">
        <f>SUM(AO62:AQ62)</f>
        <v>129248.24246632284</v>
      </c>
      <c r="BF62" s="24">
        <f>SUM(AS62:AV62)</f>
        <v>-1688825.3710998842</v>
      </c>
      <c r="BG62" s="24">
        <f>SUM(AW62:AZ62)</f>
        <v>-2455748.6505305315</v>
      </c>
      <c r="BH62" s="46">
        <f>SUM(BA62:BD62)</f>
        <v>-1165012.5258249335</v>
      </c>
    </row>
    <row r="63" spans="1:60">
      <c r="B63" s="1" t="s">
        <v>17</v>
      </c>
      <c r="H63" s="5">
        <f>'Model &amp; Metrics'!H23</f>
        <v>0</v>
      </c>
      <c r="I63" s="5">
        <f>'Model &amp; Metrics'!I23</f>
        <v>0</v>
      </c>
      <c r="J63" s="5">
        <f>'Model &amp; Metrics'!J23</f>
        <v>0</v>
      </c>
      <c r="K63" s="5">
        <f>'Model &amp; Metrics'!K23</f>
        <v>0</v>
      </c>
      <c r="L63" s="5">
        <f>'Model &amp; Metrics'!L23</f>
        <v>0</v>
      </c>
      <c r="M63" s="5">
        <f>'Model &amp; Metrics'!M23</f>
        <v>0</v>
      </c>
      <c r="N63" s="5">
        <f>'Model &amp; Metrics'!N23</f>
        <v>0</v>
      </c>
      <c r="O63" s="5">
        <f>'Model &amp; Metrics'!O23</f>
        <v>0</v>
      </c>
      <c r="P63" s="5">
        <f>'Model &amp; Metrics'!P23</f>
        <v>0</v>
      </c>
      <c r="Q63" s="5">
        <f>'Model &amp; Metrics'!Q23</f>
        <v>0</v>
      </c>
      <c r="R63" s="5">
        <f>'Model &amp; Metrics'!R23</f>
        <v>0</v>
      </c>
      <c r="S63" s="5">
        <f>'Model &amp; Metrics'!S23</f>
        <v>0</v>
      </c>
      <c r="T63" s="5">
        <f>'Model &amp; Metrics'!T23</f>
        <v>0</v>
      </c>
      <c r="U63" s="5">
        <f>'Model &amp; Metrics'!U23</f>
        <v>0</v>
      </c>
      <c r="V63" s="5">
        <f>'Model &amp; Metrics'!V23</f>
        <v>0</v>
      </c>
      <c r="W63" s="5">
        <f>'Model &amp; Metrics'!W23</f>
        <v>0</v>
      </c>
      <c r="X63" s="5">
        <f>'Model &amp; Metrics'!X23</f>
        <v>0</v>
      </c>
      <c r="Y63" s="5">
        <f>'Model &amp; Metrics'!Y23</f>
        <v>0</v>
      </c>
      <c r="Z63" s="5">
        <f>'Model &amp; Metrics'!Z23</f>
        <v>0</v>
      </c>
      <c r="AA63" s="5">
        <f>'Model &amp; Metrics'!AA23</f>
        <v>0</v>
      </c>
      <c r="AB63" s="5">
        <f>'Model &amp; Metrics'!AB23</f>
        <v>0</v>
      </c>
      <c r="AC63" s="5">
        <f>'Model &amp; Metrics'!AC23</f>
        <v>0</v>
      </c>
      <c r="AD63" s="5">
        <f>'Model &amp; Metrics'!AD23</f>
        <v>0</v>
      </c>
      <c r="AE63" s="5">
        <f>'Model &amp; Metrics'!AE23</f>
        <v>0</v>
      </c>
      <c r="AF63" s="5">
        <f>'Model &amp; Metrics'!AF23</f>
        <v>0</v>
      </c>
      <c r="AG63" s="5">
        <f>'Model &amp; Metrics'!AG23</f>
        <v>0</v>
      </c>
      <c r="AH63" s="5">
        <f>'Model &amp; Metrics'!AH23</f>
        <v>0</v>
      </c>
      <c r="AI63" s="5">
        <f>'Model &amp; Metrics'!AI23</f>
        <v>0</v>
      </c>
      <c r="AJ63" s="5">
        <f>'Model &amp; Metrics'!AJ23</f>
        <v>0</v>
      </c>
      <c r="AK63" s="5">
        <f>'Model &amp; Metrics'!AK23</f>
        <v>0</v>
      </c>
      <c r="AL63" s="5">
        <f>'Model &amp; Metrics'!AL23</f>
        <v>0</v>
      </c>
      <c r="AM63" s="5">
        <f>'Model &amp; Metrics'!AM23</f>
        <v>0</v>
      </c>
      <c r="AN63" s="5">
        <f>'Model &amp; Metrics'!AN23</f>
        <v>0</v>
      </c>
      <c r="AO63" s="5">
        <f>'Model &amp; Metrics'!AO23</f>
        <v>0</v>
      </c>
      <c r="AP63" s="5">
        <f>'Model &amp; Metrics'!AP23</f>
        <v>0</v>
      </c>
      <c r="AQ63" s="5">
        <f>'Model &amp; Metrics'!AQ23</f>
        <v>0</v>
      </c>
      <c r="AS63" s="25">
        <f>SUM(H63:J63)</f>
        <v>0</v>
      </c>
      <c r="AT63" s="25">
        <f>SUM(K63:M63)</f>
        <v>0</v>
      </c>
      <c r="AU63" s="25">
        <f>SUM(N63:P63)</f>
        <v>0</v>
      </c>
      <c r="AV63" s="25">
        <f>SUM(Q63:S63)</f>
        <v>0</v>
      </c>
      <c r="AW63" s="25">
        <f>SUM(T63:V63)</f>
        <v>0</v>
      </c>
      <c r="AX63" s="25">
        <f>SUM(W63:Y63)</f>
        <v>0</v>
      </c>
      <c r="AY63" s="25">
        <f>SUM(Z63:AB63)</f>
        <v>0</v>
      </c>
      <c r="AZ63" s="25">
        <f>SUM(AC63:AE63)</f>
        <v>0</v>
      </c>
      <c r="BA63" s="59">
        <f>SUM(AF63:AH63)</f>
        <v>0</v>
      </c>
      <c r="BB63" s="59">
        <f>SUM(AI63:AK63)</f>
        <v>0</v>
      </c>
      <c r="BC63" s="59">
        <f>SUM(AL63:AN63)</f>
        <v>0</v>
      </c>
      <c r="BD63" s="59">
        <f>SUM(AO63:AQ63)</f>
        <v>0</v>
      </c>
      <c r="BF63" s="24">
        <f>SUM(AS63:AV63)</f>
        <v>0</v>
      </c>
      <c r="BG63" s="24">
        <f>SUM(AW63:AZ63)</f>
        <v>0</v>
      </c>
      <c r="BH63" s="60">
        <f>SUM(BA63:BD63)</f>
        <v>0</v>
      </c>
    </row>
    <row r="64" spans="1:60">
      <c r="B64" s="1" t="s">
        <v>16</v>
      </c>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S64" s="50"/>
      <c r="AT64" s="50"/>
      <c r="AU64" s="50"/>
      <c r="AV64" s="50"/>
      <c r="AW64" s="50"/>
      <c r="AX64" s="50"/>
      <c r="AY64" s="50"/>
      <c r="AZ64" s="50"/>
      <c r="BA64" s="22"/>
      <c r="BB64" s="22"/>
      <c r="BC64" s="22"/>
      <c r="BD64" s="22"/>
      <c r="BF64" s="21"/>
      <c r="BG64" s="21"/>
      <c r="BH64" s="21"/>
    </row>
    <row r="65" spans="1:62">
      <c r="B65" s="58" t="str">
        <f>'Model &amp; Metrics'!B39</f>
        <v>AR</v>
      </c>
      <c r="H65" s="5">
        <f>-('Model &amp; Metrics'!H39-'Model &amp; Metrics'!G39)</f>
        <v>-221.91780821917808</v>
      </c>
      <c r="I65" s="5">
        <f>-('Model &amp; Metrics'!I39-'Model &amp; Metrics'!H39)</f>
        <v>-1104.5694716242658</v>
      </c>
      <c r="J65" s="5">
        <f>-('Model &amp; Metrics'!J39-'Model &amp; Metrics'!I39)</f>
        <v>-1634.3796826949952</v>
      </c>
      <c r="K65" s="5">
        <f>-('Model &amp; Metrics'!K39-'Model &amp; Metrics'!J39)</f>
        <v>-2152.206091372459</v>
      </c>
      <c r="L65" s="5">
        <f>-('Model &amp; Metrics'!L39-'Model &amp; Metrics'!K39)</f>
        <v>-2325.4430475248801</v>
      </c>
      <c r="M65" s="5">
        <f>-('Model &amp; Metrics'!M39-'Model &amp; Metrics'!L39)</f>
        <v>-2516.9533295386282</v>
      </c>
      <c r="N65" s="5">
        <f>-('Model &amp; Metrics'!N39-'Model &amp; Metrics'!M39)</f>
        <v>-2728.5427902680731</v>
      </c>
      <c r="O65" s="5">
        <f>-('Model &amp; Metrics'!O39-'Model &amp; Metrics'!N39)</f>
        <v>-2962.1983537041215</v>
      </c>
      <c r="P65" s="5">
        <f>-('Model &amp; Metrics'!P39-'Model &amp; Metrics'!O39)</f>
        <v>-3220.1061110983192</v>
      </c>
      <c r="Q65" s="5">
        <f>-('Model &amp; Metrics'!Q39-'Model &amp; Metrics'!P39)</f>
        <v>-3504.6712269480668</v>
      </c>
      <c r="R65" s="5">
        <f>-('Model &amp; Metrics'!R39-'Model &amp; Metrics'!Q39)</f>
        <v>-3818.5398358232087</v>
      </c>
      <c r="S65" s="5">
        <f>-('Model &amp; Metrics'!S39-'Model &amp; Metrics'!R39)</f>
        <v>-4164.6231291127115</v>
      </c>
      <c r="T65" s="5">
        <f>-('Model &amp; Metrics'!T39-'Model &amp; Metrics'!S39)</f>
        <v>-4546.1238506782902</v>
      </c>
      <c r="U65" s="5">
        <f>-('Model &amp; Metrics'!U39-'Model &amp; Metrics'!T39)</f>
        <v>-4966.5654422998923</v>
      </c>
      <c r="V65" s="5">
        <f>-('Model &amp; Metrics'!V39-'Model &amp; Metrics'!U39)</f>
        <v>-5429.8241038878259</v>
      </c>
      <c r="W65" s="5">
        <f>-('Model &amp; Metrics'!W39-'Model &amp; Metrics'!V39)</f>
        <v>-5940.1640599323946</v>
      </c>
      <c r="X65" s="5">
        <f>-('Model &amp; Metrics'!X39-'Model &amp; Metrics'!W39)</f>
        <v>-6502.2763528105861</v>
      </c>
      <c r="Y65" s="5">
        <f>-('Model &amp; Metrics'!Y39-'Model &amp; Metrics'!X39)</f>
        <v>-7121.321515630465</v>
      </c>
      <c r="Z65" s="5">
        <f>-('Model &amp; Metrics'!Z39-'Model &amp; Metrics'!Y39)</f>
        <v>-7802.976512561756</v>
      </c>
      <c r="AA65" s="5">
        <f>-('Model &amp; Metrics'!AA39-'Model &amp; Metrics'!Z39)</f>
        <v>-8553.4863733981329</v>
      </c>
      <c r="AB65" s="5">
        <f>-('Model &amp; Metrics'!AB39-'Model &amp; Metrics'!AA39)</f>
        <v>-9379.7209917680448</v>
      </c>
      <c r="AC65" s="5">
        <f>-('Model &amp; Metrics'!AC39-'Model &amp; Metrics'!AB39)</f>
        <v>-10289.237603356538</v>
      </c>
      <c r="AD65" s="5">
        <f>-('Model &amp; Metrics'!AD39-'Model &amp; Metrics'!AC39)</f>
        <v>-11290.349512132496</v>
      </c>
      <c r="AE65" s="5">
        <f>-('Model &amp; Metrics'!AE39-'Model &amp; Metrics'!AD39)</f>
        <v>-12392.201689381021</v>
      </c>
      <c r="AF65" s="5">
        <f>-('Model &amp; Metrics'!AF39-'Model &amp; Metrics'!AE39)</f>
        <v>-14351.329954587491</v>
      </c>
      <c r="AG65" s="5">
        <f>-('Model &amp; Metrics'!AG39-'Model &amp; Metrics'!AF39)</f>
        <v>-16602.058814069926</v>
      </c>
      <c r="AH65" s="5">
        <f>-('Model &amp; Metrics'!AH39-'Model &amp; Metrics'!AG39)</f>
        <v>-19188.1796715706</v>
      </c>
      <c r="AI65" s="5">
        <f>-('Model &amp; Metrics'!AI39-'Model &amp; Metrics'!AH39)</f>
        <v>-22160.051480705239</v>
      </c>
      <c r="AJ65" s="5">
        <f>-('Model &amp; Metrics'!AJ39-'Model &amp; Metrics'!AI39)</f>
        <v>-25575.585903698811</v>
      </c>
      <c r="AK65" s="5">
        <f>-('Model &amp; Metrics'!AK39-'Model &amp; Metrics'!AJ39)</f>
        <v>-29501.380243335559</v>
      </c>
      <c r="AL65" s="5">
        <f>-('Model &amp; Metrics'!AL39-'Model &amp; Metrics'!AK39)</f>
        <v>-34014.020314123132</v>
      </c>
      <c r="AM65" s="5">
        <f>-('Model &amp; Metrics'!AM39-'Model &amp; Metrics'!AL39)</f>
        <v>-39201.578743562684</v>
      </c>
      <c r="AN65" s="5">
        <f>-('Model &amp; Metrics'!AN39-'Model &amp; Metrics'!AM39)</f>
        <v>-45165.338018056238</v>
      </c>
      <c r="AO65" s="5">
        <f>-('Model &amp; Metrics'!AO39-'Model &amp; Metrics'!AN39)</f>
        <v>-52021.771985156985</v>
      </c>
      <c r="AP65" s="5">
        <f>-('Model &amp; Metrics'!AP39-'Model &amp; Metrics'!AO39)</f>
        <v>-59904.824580628192</v>
      </c>
      <c r="AQ65" s="5">
        <f>-('Model &amp; Metrics'!AQ39-'Model &amp; Metrics'!AP39)</f>
        <v>-68968.53036404337</v>
      </c>
      <c r="AS65" s="25">
        <f t="shared" ref="AS65:AS70" si="47">SUM(H65:J65)</f>
        <v>-2960.8669625384391</v>
      </c>
      <c r="AT65" s="25">
        <f>SUM(K65:M65)</f>
        <v>-6994.6024684359672</v>
      </c>
      <c r="AU65" s="25">
        <f>SUM(N65:P65)</f>
        <v>-8910.8472550705137</v>
      </c>
      <c r="AV65" s="25">
        <f>SUM(Q65:S65)</f>
        <v>-11487.834191883987</v>
      </c>
      <c r="AW65" s="25">
        <f>SUM(T65:V65)</f>
        <v>-14942.513396866008</v>
      </c>
      <c r="AX65" s="25">
        <f>SUM(W65:Y65)</f>
        <v>-19563.761928373446</v>
      </c>
      <c r="AY65" s="25">
        <f>SUM(Z65:AB65)</f>
        <v>-25736.183877727934</v>
      </c>
      <c r="AZ65" s="25">
        <f>SUM(AC65:AE65)</f>
        <v>-33971.788804870055</v>
      </c>
      <c r="BA65" s="22">
        <f>SUM(AF65:AH65)</f>
        <v>-50141.568440228017</v>
      </c>
      <c r="BB65" s="22">
        <f>SUM(AI65:AK65)</f>
        <v>-77237.017627739609</v>
      </c>
      <c r="BC65" s="22">
        <f>SUM(AL65:AN65)</f>
        <v>-118380.93707574205</v>
      </c>
      <c r="BD65" s="22">
        <f>SUM(AO65:AQ65)</f>
        <v>-180895.12692982855</v>
      </c>
      <c r="BF65" s="24">
        <f>SUM(AS65:AV65)</f>
        <v>-30354.150877928907</v>
      </c>
      <c r="BG65" s="24">
        <f>SUM(AW65:AZ65)</f>
        <v>-94214.24800783745</v>
      </c>
      <c r="BH65" s="46">
        <f>SUM(BA65:BD65)</f>
        <v>-426654.65007353824</v>
      </c>
    </row>
    <row r="66" spans="1:62">
      <c r="B66" s="58" t="str">
        <f>'Model &amp; Metrics'!B41</f>
        <v>Other Assets</v>
      </c>
      <c r="H66" s="5">
        <f>-('Model &amp; Metrics'!H41-'Model &amp; Metrics'!G41)</f>
        <v>0</v>
      </c>
      <c r="I66" s="5">
        <f>-('Model &amp; Metrics'!I41-'Model &amp; Metrics'!H41)</f>
        <v>0</v>
      </c>
      <c r="J66" s="5">
        <f>-('Model &amp; Metrics'!J41-'Model &amp; Metrics'!I41)</f>
        <v>0</v>
      </c>
      <c r="K66" s="5">
        <f>-('Model &amp; Metrics'!K41-'Model &amp; Metrics'!J41)</f>
        <v>0</v>
      </c>
      <c r="L66" s="5">
        <f>-('Model &amp; Metrics'!L41-'Model &amp; Metrics'!K41)</f>
        <v>0</v>
      </c>
      <c r="M66" s="5">
        <f>-('Model &amp; Metrics'!M41-'Model &amp; Metrics'!L41)</f>
        <v>0</v>
      </c>
      <c r="N66" s="5">
        <f>-('Model &amp; Metrics'!N41-'Model &amp; Metrics'!M41)</f>
        <v>0</v>
      </c>
      <c r="O66" s="5">
        <f>-('Model &amp; Metrics'!O41-'Model &amp; Metrics'!N41)</f>
        <v>0</v>
      </c>
      <c r="P66" s="5">
        <f>-('Model &amp; Metrics'!P41-'Model &amp; Metrics'!O41)</f>
        <v>0</v>
      </c>
      <c r="Q66" s="5">
        <f>-('Model &amp; Metrics'!Q41-'Model &amp; Metrics'!P41)</f>
        <v>0</v>
      </c>
      <c r="R66" s="5">
        <f>-('Model &amp; Metrics'!R41-'Model &amp; Metrics'!Q41)</f>
        <v>0</v>
      </c>
      <c r="S66" s="5">
        <f>-('Model &amp; Metrics'!S41-'Model &amp; Metrics'!R41)</f>
        <v>0</v>
      </c>
      <c r="T66" s="5">
        <f>-('Model &amp; Metrics'!T41-'Model &amp; Metrics'!S41)</f>
        <v>0</v>
      </c>
      <c r="U66" s="5">
        <f>-('Model &amp; Metrics'!U41-'Model &amp; Metrics'!T41)</f>
        <v>0</v>
      </c>
      <c r="V66" s="5">
        <f>-('Model &amp; Metrics'!V41-'Model &amp; Metrics'!U41)</f>
        <v>0</v>
      </c>
      <c r="W66" s="5">
        <f>-('Model &amp; Metrics'!W41-'Model &amp; Metrics'!V41)</f>
        <v>0</v>
      </c>
      <c r="X66" s="5">
        <f>-('Model &amp; Metrics'!X41-'Model &amp; Metrics'!W41)</f>
        <v>0</v>
      </c>
      <c r="Y66" s="5">
        <f>-('Model &amp; Metrics'!Y41-'Model &amp; Metrics'!X41)</f>
        <v>0</v>
      </c>
      <c r="Z66" s="5">
        <f>-('Model &amp; Metrics'!Z41-'Model &amp; Metrics'!Y41)</f>
        <v>0</v>
      </c>
      <c r="AA66" s="5">
        <f>-('Model &amp; Metrics'!AA41-'Model &amp; Metrics'!Z41)</f>
        <v>0</v>
      </c>
      <c r="AB66" s="5">
        <f>-('Model &amp; Metrics'!AB41-'Model &amp; Metrics'!AA41)</f>
        <v>0</v>
      </c>
      <c r="AC66" s="5">
        <f>-('Model &amp; Metrics'!AC41-'Model &amp; Metrics'!AB41)</f>
        <v>0</v>
      </c>
      <c r="AD66" s="5">
        <f>-('Model &amp; Metrics'!AD41-'Model &amp; Metrics'!AC41)</f>
        <v>0</v>
      </c>
      <c r="AE66" s="5">
        <f>-('Model &amp; Metrics'!AE41-'Model &amp; Metrics'!AD41)</f>
        <v>0</v>
      </c>
      <c r="AF66" s="5">
        <f>-('Model &amp; Metrics'!AF41-'Model &amp; Metrics'!AE41)</f>
        <v>0</v>
      </c>
      <c r="AG66" s="5">
        <f>-('Model &amp; Metrics'!AG41-'Model &amp; Metrics'!AF41)</f>
        <v>0</v>
      </c>
      <c r="AH66" s="5">
        <f>-('Model &amp; Metrics'!AH41-'Model &amp; Metrics'!AG41)</f>
        <v>0</v>
      </c>
      <c r="AI66" s="5">
        <f>-('Model &amp; Metrics'!AI41-'Model &amp; Metrics'!AH41)</f>
        <v>0</v>
      </c>
      <c r="AJ66" s="5">
        <f>-('Model &amp; Metrics'!AJ41-'Model &amp; Metrics'!AI41)</f>
        <v>0</v>
      </c>
      <c r="AK66" s="5">
        <f>-('Model &amp; Metrics'!AK41-'Model &amp; Metrics'!AJ41)</f>
        <v>0</v>
      </c>
      <c r="AL66" s="5">
        <f>-('Model &amp; Metrics'!AL41-'Model &amp; Metrics'!AK41)</f>
        <v>0</v>
      </c>
      <c r="AM66" s="5">
        <f>-('Model &amp; Metrics'!AM41-'Model &amp; Metrics'!AL41)</f>
        <v>0</v>
      </c>
      <c r="AN66" s="5">
        <f>-('Model &amp; Metrics'!AN41-'Model &amp; Metrics'!AM41)</f>
        <v>0</v>
      </c>
      <c r="AO66" s="5">
        <f>-('Model &amp; Metrics'!AO41-'Model &amp; Metrics'!AN41)</f>
        <v>0</v>
      </c>
      <c r="AP66" s="5">
        <f>-('Model &amp; Metrics'!AP41-'Model &amp; Metrics'!AO41)</f>
        <v>0</v>
      </c>
      <c r="AQ66" s="5">
        <f>-('Model &amp; Metrics'!AQ41-'Model &amp; Metrics'!AP41)</f>
        <v>0</v>
      </c>
      <c r="AS66" s="25">
        <f t="shared" si="47"/>
        <v>0</v>
      </c>
      <c r="AT66" s="25">
        <f>SUM(K66:M66)</f>
        <v>0</v>
      </c>
      <c r="AU66" s="25">
        <f>SUM(N66:P66)</f>
        <v>0</v>
      </c>
      <c r="AV66" s="25">
        <f>SUM(Q66:S66)</f>
        <v>0</v>
      </c>
      <c r="AW66" s="25">
        <f>SUM(T66:V66)</f>
        <v>0</v>
      </c>
      <c r="AX66" s="25">
        <f>SUM(W66:Y66)</f>
        <v>0</v>
      </c>
      <c r="AY66" s="25">
        <f>SUM(Z66:AB66)</f>
        <v>0</v>
      </c>
      <c r="AZ66" s="25">
        <f>SUM(AC66:AE66)</f>
        <v>0</v>
      </c>
      <c r="BA66" s="59">
        <f>SUM(AF66:AH66)</f>
        <v>0</v>
      </c>
      <c r="BB66" s="59">
        <f>SUM(AI66:AK66)</f>
        <v>0</v>
      </c>
      <c r="BC66" s="59">
        <f>SUM(AL66:AN66)</f>
        <v>0</v>
      </c>
      <c r="BD66" s="59">
        <f>SUM(AO66:AQ66)</f>
        <v>0</v>
      </c>
      <c r="BF66" s="24">
        <f>SUM(AS66:AV66)</f>
        <v>0</v>
      </c>
      <c r="BG66" s="24">
        <f>SUM(AW66:AZ66)</f>
        <v>0</v>
      </c>
      <c r="BH66" s="46">
        <f>SUM(BA66:BD66)</f>
        <v>0</v>
      </c>
    </row>
    <row r="67" spans="1:62">
      <c r="B67" s="58" t="str">
        <f>'Model &amp; Metrics'!B45</f>
        <v>AP</v>
      </c>
      <c r="H67" s="5">
        <f>'Model &amp; Metrics'!H45-'Model &amp; Metrics'!G45</f>
        <v>443.83561643835617</v>
      </c>
      <c r="I67" s="5">
        <f>'Model &amp; Metrics'!I45-'Model &amp; Metrics'!H45</f>
        <v>44.383561643835662</v>
      </c>
      <c r="J67" s="5">
        <f>'Model &amp; Metrics'!J45-'Model &amp; Metrics'!I45</f>
        <v>48.821917808219212</v>
      </c>
      <c r="K67" s="5">
        <f>'Model &amp; Metrics'!K45-'Model &amp; Metrics'!J45</f>
        <v>53.704109589041082</v>
      </c>
      <c r="L67" s="5">
        <f>'Model &amp; Metrics'!L45-'Model &amp; Metrics'!K45</f>
        <v>59.074520547945326</v>
      </c>
      <c r="M67" s="5">
        <f>'Model &amp; Metrics'!M45-'Model &amp; Metrics'!L45</f>
        <v>64.981972602739802</v>
      </c>
      <c r="N67" s="5">
        <f>'Model &amp; Metrics'!N45-'Model &amp; Metrics'!M45</f>
        <v>71.480169863013884</v>
      </c>
      <c r="O67" s="5">
        <f>'Model &amp; Metrics'!O45-'Model &amp; Metrics'!N45</f>
        <v>78.628186849315057</v>
      </c>
      <c r="P67" s="5">
        <f>'Model &amp; Metrics'!P45-'Model &amp; Metrics'!O45</f>
        <v>86.491005534246597</v>
      </c>
      <c r="Q67" s="5">
        <f>'Model &amp; Metrics'!Q45-'Model &amp; Metrics'!P45</f>
        <v>95.140106087671256</v>
      </c>
      <c r="R67" s="5">
        <f>'Model &amp; Metrics'!R45-'Model &amp; Metrics'!Q45</f>
        <v>104.65411669643868</v>
      </c>
      <c r="S67" s="5">
        <f>'Model &amp; Metrics'!S45-'Model &amp; Metrics'!R45</f>
        <v>115.11952836608225</v>
      </c>
      <c r="T67" s="5">
        <f>'Model &amp; Metrics'!T45-'Model &amp; Metrics'!S45</f>
        <v>126.63148120269057</v>
      </c>
      <c r="U67" s="5">
        <f>'Model &amp; Metrics'!U45-'Model &amp; Metrics'!T45</f>
        <v>139.29462932295974</v>
      </c>
      <c r="V67" s="5">
        <f>'Model &amp; Metrics'!V45-'Model &amp; Metrics'!U45</f>
        <v>153.22409225525575</v>
      </c>
      <c r="W67" s="5">
        <f>'Model &amp; Metrics'!W45-'Model &amp; Metrics'!V45</f>
        <v>168.54650148078122</v>
      </c>
      <c r="X67" s="5">
        <f>'Model &amp; Metrics'!X45-'Model &amp; Metrics'!W45</f>
        <v>185.40115162885922</v>
      </c>
      <c r="Y67" s="5">
        <f>'Model &amp; Metrics'!Y45-'Model &amp; Metrics'!X45</f>
        <v>203.94126679174542</v>
      </c>
      <c r="Z67" s="5">
        <f>'Model &amp; Metrics'!Z45-'Model &amp; Metrics'!Y45</f>
        <v>224.33539347091983</v>
      </c>
      <c r="AA67" s="5">
        <f>'Model &amp; Metrics'!AA45-'Model &amp; Metrics'!Z45</f>
        <v>246.76893281801176</v>
      </c>
      <c r="AB67" s="5">
        <f>'Model &amp; Metrics'!AB45-'Model &amp; Metrics'!AA45</f>
        <v>271.44582609981398</v>
      </c>
      <c r="AC67" s="5">
        <f>'Model &amp; Metrics'!AC45-'Model &amp; Metrics'!AB45</f>
        <v>298.59040870979425</v>
      </c>
      <c r="AD67" s="5">
        <f>'Model &amp; Metrics'!AD45-'Model &amp; Metrics'!AC45</f>
        <v>328.44944958077349</v>
      </c>
      <c r="AE67" s="5">
        <f>'Model &amp; Metrics'!AE45-'Model &amp; Metrics'!AD45</f>
        <v>361.29439453885152</v>
      </c>
      <c r="AF67" s="5">
        <f>'Model &amp; Metrics'!AF45-'Model &amp; Metrics'!AE45</f>
        <v>397.42383399273649</v>
      </c>
      <c r="AG67" s="5">
        <f>'Model &amp; Metrics'!AG45-'Model &amp; Metrics'!AF45</f>
        <v>437.16621739201037</v>
      </c>
      <c r="AH67" s="5">
        <f>'Model &amp; Metrics'!AH45-'Model &amp; Metrics'!AG45</f>
        <v>480.88283913121177</v>
      </c>
      <c r="AI67" s="5">
        <f>'Model &amp; Metrics'!AI45-'Model &amp; Metrics'!AH45</f>
        <v>528.97112304433176</v>
      </c>
      <c r="AJ67" s="5">
        <f>'Model &amp; Metrics'!AJ45-'Model &amp; Metrics'!AI45</f>
        <v>581.86823534876567</v>
      </c>
      <c r="AK67" s="5">
        <f>'Model &amp; Metrics'!AK45-'Model &amp; Metrics'!AJ45</f>
        <v>640.05505888364132</v>
      </c>
      <c r="AL67" s="5">
        <f>'Model &amp; Metrics'!AL45-'Model &amp; Metrics'!AK45</f>
        <v>704.06056477200764</v>
      </c>
      <c r="AM67" s="5">
        <f>'Model &amp; Metrics'!AM45-'Model &amp; Metrics'!AL45</f>
        <v>774.46662124920749</v>
      </c>
      <c r="AN67" s="5">
        <f>'Model &amp; Metrics'!AN45-'Model &amp; Metrics'!AM45</f>
        <v>851.91328337412779</v>
      </c>
      <c r="AO67" s="5">
        <f>'Model &amp; Metrics'!AO45-'Model &amp; Metrics'!AN45</f>
        <v>937.10461171153838</v>
      </c>
      <c r="AP67" s="5">
        <f>'Model &amp; Metrics'!AP45-'Model &amp; Metrics'!AO45</f>
        <v>1030.8150728826968</v>
      </c>
      <c r="AQ67" s="5">
        <f>'Model &amp; Metrics'!AQ45-'Model &amp; Metrics'!AP45</f>
        <v>1133.8965801709637</v>
      </c>
      <c r="AS67" s="25">
        <f t="shared" si="47"/>
        <v>537.04109589041104</v>
      </c>
      <c r="AT67" s="25">
        <f>SUM(K67:M67)</f>
        <v>177.76060273972621</v>
      </c>
      <c r="AU67" s="25">
        <f>SUM(N67:P67)</f>
        <v>236.59936224657554</v>
      </c>
      <c r="AV67" s="25">
        <f>SUM(Q67:S67)</f>
        <v>314.91375115019218</v>
      </c>
      <c r="AW67" s="25">
        <f>SUM(T67:V67)</f>
        <v>419.15020278090606</v>
      </c>
      <c r="AX67" s="25">
        <f>SUM(W67:Y67)</f>
        <v>557.88891990138586</v>
      </c>
      <c r="AY67" s="25">
        <f>SUM(Z67:AB67)</f>
        <v>742.55015238874557</v>
      </c>
      <c r="AZ67" s="25">
        <f>SUM(AC67:AE67)</f>
        <v>988.33425282941926</v>
      </c>
      <c r="BA67" s="22">
        <f>SUM(AF67:AH67)</f>
        <v>1315.4728905159586</v>
      </c>
      <c r="BB67" s="22">
        <f>SUM(AI67:AK67)</f>
        <v>1750.8944172767387</v>
      </c>
      <c r="BC67" s="22">
        <f>SUM(AL67:AN67)</f>
        <v>2330.4404693953429</v>
      </c>
      <c r="BD67" s="22">
        <f>SUM(AO67:AQ67)</f>
        <v>3101.8162647651989</v>
      </c>
      <c r="BF67" s="24">
        <f>SUM(AS67:AV67)</f>
        <v>1266.314812026905</v>
      </c>
      <c r="BG67" s="24">
        <f>SUM(AW67:AZ67)</f>
        <v>2707.923527900457</v>
      </c>
      <c r="BH67" s="46">
        <f>SUM(BA67:BD67)</f>
        <v>8498.6240419532387</v>
      </c>
    </row>
    <row r="68" spans="1:62">
      <c r="B68" s="58" t="str">
        <f>'Model &amp; Metrics'!B46</f>
        <v>Deferred Revenue</v>
      </c>
      <c r="H68" s="5">
        <f>'Model &amp; Metrics'!H46-'Model &amp; Metrics'!G46</f>
        <v>0</v>
      </c>
      <c r="I68" s="5">
        <f>'Model &amp; Metrics'!I46-'Model &amp; Metrics'!H46</f>
        <v>0</v>
      </c>
      <c r="J68" s="5">
        <f>'Model &amp; Metrics'!J46-'Model &amp; Metrics'!I46</f>
        <v>0</v>
      </c>
      <c r="K68" s="5">
        <f>'Model &amp; Metrics'!K46-'Model &amp; Metrics'!J46</f>
        <v>0</v>
      </c>
      <c r="L68" s="5">
        <f>'Model &amp; Metrics'!L46-'Model &amp; Metrics'!K46</f>
        <v>0</v>
      </c>
      <c r="M68" s="5">
        <f>'Model &amp; Metrics'!M46-'Model &amp; Metrics'!L46</f>
        <v>0</v>
      </c>
      <c r="N68" s="5">
        <f>'Model &amp; Metrics'!N46-'Model &amp; Metrics'!M46</f>
        <v>0</v>
      </c>
      <c r="O68" s="5">
        <f>'Model &amp; Metrics'!O46-'Model &amp; Metrics'!N46</f>
        <v>0</v>
      </c>
      <c r="P68" s="5">
        <f>'Model &amp; Metrics'!P46-'Model &amp; Metrics'!O46</f>
        <v>0</v>
      </c>
      <c r="Q68" s="5">
        <f>'Model &amp; Metrics'!Q46-'Model &amp; Metrics'!P46</f>
        <v>0</v>
      </c>
      <c r="R68" s="5">
        <f>'Model &amp; Metrics'!R46-'Model &amp; Metrics'!Q46</f>
        <v>0</v>
      </c>
      <c r="S68" s="5">
        <f>'Model &amp; Metrics'!S46-'Model &amp; Metrics'!R46</f>
        <v>0</v>
      </c>
      <c r="T68" s="5">
        <f>'Model &amp; Metrics'!T46-'Model &amp; Metrics'!S46</f>
        <v>0</v>
      </c>
      <c r="U68" s="5">
        <f>'Model &amp; Metrics'!U46-'Model &amp; Metrics'!T46</f>
        <v>0</v>
      </c>
      <c r="V68" s="5">
        <f>'Model &amp; Metrics'!V46-'Model &amp; Metrics'!U46</f>
        <v>0</v>
      </c>
      <c r="W68" s="5">
        <f>'Model &amp; Metrics'!W46-'Model &amp; Metrics'!V46</f>
        <v>0</v>
      </c>
      <c r="X68" s="5">
        <f>'Model &amp; Metrics'!X46-'Model &amp; Metrics'!W46</f>
        <v>0</v>
      </c>
      <c r="Y68" s="5">
        <f>'Model &amp; Metrics'!Y46-'Model &amp; Metrics'!X46</f>
        <v>0</v>
      </c>
      <c r="Z68" s="5">
        <f>'Model &amp; Metrics'!Z46-'Model &amp; Metrics'!Y46</f>
        <v>0</v>
      </c>
      <c r="AA68" s="5">
        <f>'Model &amp; Metrics'!AA46-'Model &amp; Metrics'!Z46</f>
        <v>0</v>
      </c>
      <c r="AB68" s="5">
        <f>'Model &amp; Metrics'!AB46-'Model &amp; Metrics'!AA46</f>
        <v>0</v>
      </c>
      <c r="AC68" s="5">
        <f>'Model &amp; Metrics'!AC46-'Model &amp; Metrics'!AB46</f>
        <v>0</v>
      </c>
      <c r="AD68" s="5">
        <f>'Model &amp; Metrics'!AD46-'Model &amp; Metrics'!AC46</f>
        <v>0</v>
      </c>
      <c r="AE68" s="5">
        <f>'Model &amp; Metrics'!AE46-'Model &amp; Metrics'!AD46</f>
        <v>0</v>
      </c>
      <c r="AF68" s="5">
        <f>'Model &amp; Metrics'!AF46-'Model &amp; Metrics'!AE46</f>
        <v>0</v>
      </c>
      <c r="AG68" s="5">
        <f>'Model &amp; Metrics'!AG46-'Model &amp; Metrics'!AF46</f>
        <v>0</v>
      </c>
      <c r="AH68" s="5">
        <f>'Model &amp; Metrics'!AH46-'Model &amp; Metrics'!AG46</f>
        <v>0</v>
      </c>
      <c r="AI68" s="5">
        <f>'Model &amp; Metrics'!AI46-'Model &amp; Metrics'!AH46</f>
        <v>0</v>
      </c>
      <c r="AJ68" s="5">
        <f>'Model &amp; Metrics'!AJ46-'Model &amp; Metrics'!AI46</f>
        <v>0</v>
      </c>
      <c r="AK68" s="5">
        <f>'Model &amp; Metrics'!AK46-'Model &amp; Metrics'!AJ46</f>
        <v>0</v>
      </c>
      <c r="AL68" s="5">
        <f>'Model &amp; Metrics'!AL46-'Model &amp; Metrics'!AK46</f>
        <v>0</v>
      </c>
      <c r="AM68" s="5">
        <f>'Model &amp; Metrics'!AM46-'Model &amp; Metrics'!AL46</f>
        <v>0</v>
      </c>
      <c r="AN68" s="5">
        <f>'Model &amp; Metrics'!AN46-'Model &amp; Metrics'!AM46</f>
        <v>0</v>
      </c>
      <c r="AO68" s="5">
        <f>'Model &amp; Metrics'!AO46-'Model &amp; Metrics'!AN46</f>
        <v>0</v>
      </c>
      <c r="AP68" s="5">
        <f>'Model &amp; Metrics'!AP46-'Model &amp; Metrics'!AO46</f>
        <v>0</v>
      </c>
      <c r="AQ68" s="5">
        <f>'Model &amp; Metrics'!AQ46-'Model &amp; Metrics'!AP46</f>
        <v>0</v>
      </c>
      <c r="AS68" s="25">
        <f t="shared" si="47"/>
        <v>0</v>
      </c>
      <c r="AT68" s="25">
        <f>SUM(K68:M68)</f>
        <v>0</v>
      </c>
      <c r="AU68" s="25">
        <f>SUM(N68:P68)</f>
        <v>0</v>
      </c>
      <c r="AV68" s="25">
        <f>SUM(Q68:S68)</f>
        <v>0</v>
      </c>
      <c r="AW68" s="25">
        <f>SUM(T68:V68)</f>
        <v>0</v>
      </c>
      <c r="AX68" s="25">
        <f>SUM(W68:Y68)</f>
        <v>0</v>
      </c>
      <c r="AY68" s="25">
        <f>SUM(Z68:AB68)</f>
        <v>0</v>
      </c>
      <c r="AZ68" s="25">
        <f>SUM(AC68:AE68)</f>
        <v>0</v>
      </c>
      <c r="BA68" s="22">
        <f>SUM(AF68:AH68)</f>
        <v>0</v>
      </c>
      <c r="BB68" s="22">
        <f>SUM(AI68:AK68)</f>
        <v>0</v>
      </c>
      <c r="BC68" s="22">
        <f>SUM(AL68:AN68)</f>
        <v>0</v>
      </c>
      <c r="BD68" s="22">
        <f>SUM(AO68:AQ68)</f>
        <v>0</v>
      </c>
      <c r="BF68" s="24">
        <f>SUM(AS68:AV68)</f>
        <v>0</v>
      </c>
      <c r="BG68" s="24">
        <f>SUM(AW68:AZ68)</f>
        <v>0</v>
      </c>
      <c r="BH68" s="46">
        <f>SUM(BA68:BD68)</f>
        <v>0</v>
      </c>
    </row>
    <row r="69" spans="1:62">
      <c r="B69" s="57" t="str">
        <f>'Model &amp; Metrics'!B47</f>
        <v>Other Liabilities</v>
      </c>
      <c r="C69" s="40"/>
      <c r="D69" s="40"/>
      <c r="E69" s="40"/>
      <c r="F69" s="41"/>
      <c r="G69" s="40"/>
      <c r="H69" s="39">
        <f>'Model &amp; Metrics'!H47-'Model &amp; Metrics'!G47</f>
        <v>0</v>
      </c>
      <c r="I69" s="5">
        <f>'Model &amp; Metrics'!I47-'Model &amp; Metrics'!H47</f>
        <v>0</v>
      </c>
      <c r="J69" s="5">
        <f>'Model &amp; Metrics'!J47-'Model &amp; Metrics'!I47</f>
        <v>0</v>
      </c>
      <c r="K69" s="5">
        <f>'Model &amp; Metrics'!K47-'Model &amp; Metrics'!J47</f>
        <v>0</v>
      </c>
      <c r="L69" s="5">
        <f>'Model &amp; Metrics'!L47-'Model &amp; Metrics'!K47</f>
        <v>0</v>
      </c>
      <c r="M69" s="5">
        <f>'Model &amp; Metrics'!M47-'Model &amp; Metrics'!L47</f>
        <v>0</v>
      </c>
      <c r="N69" s="5">
        <f>'Model &amp; Metrics'!N47-'Model &amp; Metrics'!M47</f>
        <v>0</v>
      </c>
      <c r="O69" s="5">
        <f>'Model &amp; Metrics'!O47-'Model &amp; Metrics'!N47</f>
        <v>0</v>
      </c>
      <c r="P69" s="5">
        <f>'Model &amp; Metrics'!P47-'Model &amp; Metrics'!O47</f>
        <v>0</v>
      </c>
      <c r="Q69" s="5">
        <f>'Model &amp; Metrics'!Q47-'Model &amp; Metrics'!P47</f>
        <v>0</v>
      </c>
      <c r="R69" s="5">
        <f>'Model &amp; Metrics'!R47-'Model &amp; Metrics'!Q47</f>
        <v>0</v>
      </c>
      <c r="S69" s="5">
        <f>'Model &amp; Metrics'!S47-'Model &amp; Metrics'!R47</f>
        <v>0</v>
      </c>
      <c r="T69" s="5">
        <f>'Model &amp; Metrics'!T47-'Model &amp; Metrics'!S47</f>
        <v>0</v>
      </c>
      <c r="U69" s="5">
        <f>'Model &amp; Metrics'!U47-'Model &amp; Metrics'!T47</f>
        <v>0</v>
      </c>
      <c r="V69" s="5">
        <f>'Model &amp; Metrics'!V47-'Model &amp; Metrics'!U47</f>
        <v>0</v>
      </c>
      <c r="W69" s="5">
        <f>'Model &amp; Metrics'!W47-'Model &amp; Metrics'!V47</f>
        <v>0</v>
      </c>
      <c r="X69" s="5">
        <f>'Model &amp; Metrics'!X47-'Model &amp; Metrics'!W47</f>
        <v>0</v>
      </c>
      <c r="Y69" s="5">
        <f>'Model &amp; Metrics'!Y47-'Model &amp; Metrics'!X47</f>
        <v>0</v>
      </c>
      <c r="Z69" s="5">
        <f>'Model &amp; Metrics'!Z47-'Model &amp; Metrics'!Y47</f>
        <v>0</v>
      </c>
      <c r="AA69" s="5">
        <f>'Model &amp; Metrics'!AA47-'Model &amp; Metrics'!Z47</f>
        <v>0</v>
      </c>
      <c r="AB69" s="5">
        <f>'Model &amp; Metrics'!AB47-'Model &amp; Metrics'!AA47</f>
        <v>0</v>
      </c>
      <c r="AC69" s="5">
        <f>'Model &amp; Metrics'!AC47-'Model &amp; Metrics'!AB47</f>
        <v>0</v>
      </c>
      <c r="AD69" s="5">
        <f>'Model &amp; Metrics'!AD47-'Model &amp; Metrics'!AC47</f>
        <v>0</v>
      </c>
      <c r="AE69" s="5">
        <f>'Model &amp; Metrics'!AE47-'Model &amp; Metrics'!AD47</f>
        <v>0</v>
      </c>
      <c r="AF69" s="5">
        <f>'Model &amp; Metrics'!AF47-'Model &amp; Metrics'!AE47</f>
        <v>0</v>
      </c>
      <c r="AG69" s="5">
        <f>'Model &amp; Metrics'!AG47-'Model &amp; Metrics'!AF47</f>
        <v>0</v>
      </c>
      <c r="AH69" s="5">
        <f>'Model &amp; Metrics'!AH47-'Model &amp; Metrics'!AG47</f>
        <v>0</v>
      </c>
      <c r="AI69" s="5">
        <f>'Model &amp; Metrics'!AI47-'Model &amp; Metrics'!AH47</f>
        <v>0</v>
      </c>
      <c r="AJ69" s="5">
        <f>'Model &amp; Metrics'!AJ47-'Model &amp; Metrics'!AI47</f>
        <v>0</v>
      </c>
      <c r="AK69" s="5">
        <f>'Model &amp; Metrics'!AK47-'Model &amp; Metrics'!AJ47</f>
        <v>0</v>
      </c>
      <c r="AL69" s="5">
        <f>'Model &amp; Metrics'!AL47-'Model &amp; Metrics'!AK47</f>
        <v>0</v>
      </c>
      <c r="AM69" s="5">
        <f>'Model &amp; Metrics'!AM47-'Model &amp; Metrics'!AL47</f>
        <v>0</v>
      </c>
      <c r="AN69" s="5">
        <f>'Model &amp; Metrics'!AN47-'Model &amp; Metrics'!AM47</f>
        <v>0</v>
      </c>
      <c r="AO69" s="5">
        <f>'Model &amp; Metrics'!AO47-'Model &amp; Metrics'!AN47</f>
        <v>0</v>
      </c>
      <c r="AP69" s="5">
        <f>'Model &amp; Metrics'!AP47-'Model &amp; Metrics'!AO47</f>
        <v>0</v>
      </c>
      <c r="AQ69" s="5">
        <f>'Model &amp; Metrics'!AQ47-'Model &amp; Metrics'!AP47</f>
        <v>0</v>
      </c>
      <c r="AS69" s="25">
        <f t="shared" si="47"/>
        <v>0</v>
      </c>
      <c r="AT69" s="25">
        <f>SUM(K69:M69)</f>
        <v>0</v>
      </c>
      <c r="AU69" s="25">
        <f>SUM(N69:P69)</f>
        <v>0</v>
      </c>
      <c r="AV69" s="25">
        <f>SUM(Q69:S69)</f>
        <v>0</v>
      </c>
      <c r="AW69" s="25">
        <f>SUM(T69:V69)</f>
        <v>0</v>
      </c>
      <c r="AX69" s="25">
        <f>SUM(W69:Y69)</f>
        <v>0</v>
      </c>
      <c r="AY69" s="25">
        <f>SUM(Z69:AB69)</f>
        <v>0</v>
      </c>
      <c r="AZ69" s="25">
        <f>SUM(AC69:AE69)</f>
        <v>0</v>
      </c>
      <c r="BA69" s="56">
        <f>SUM(AF69:AH69)</f>
        <v>0</v>
      </c>
      <c r="BB69" s="56">
        <f>SUM(AI69:AK69)</f>
        <v>0</v>
      </c>
      <c r="BC69" s="56">
        <f>SUM(AL69:AN69)</f>
        <v>0</v>
      </c>
      <c r="BD69" s="56">
        <f>SUM(AO69:AQ69)</f>
        <v>0</v>
      </c>
      <c r="BF69" s="24">
        <f>SUM(AS69:AV69)</f>
        <v>0</v>
      </c>
      <c r="BG69" s="24">
        <f>SUM(AW69:AZ69)</f>
        <v>0</v>
      </c>
      <c r="BH69" s="46">
        <f>SUM(BA69:BD69)</f>
        <v>0</v>
      </c>
    </row>
    <row r="70" spans="1:62">
      <c r="B70" s="1" t="s">
        <v>15</v>
      </c>
      <c r="H70" s="45">
        <f t="shared" ref="H70:AQ70" si="48">SUM(H62:H69)</f>
        <v>-134010.58219178082</v>
      </c>
      <c r="I70" s="44">
        <f t="shared" si="48"/>
        <v>-111102.77519569473</v>
      </c>
      <c r="J70" s="44">
        <f t="shared" si="48"/>
        <v>-132470.94265009087</v>
      </c>
      <c r="K70" s="44">
        <f t="shared" si="48"/>
        <v>-140198.08902434597</v>
      </c>
      <c r="L70" s="44">
        <f t="shared" si="48"/>
        <v>-139424.14470191012</v>
      </c>
      <c r="M70" s="44">
        <f t="shared" si="48"/>
        <v>-133344.85951719794</v>
      </c>
      <c r="N70" s="44">
        <f t="shared" si="48"/>
        <v>-146589.23686275646</v>
      </c>
      <c r="O70" s="44">
        <f t="shared" si="48"/>
        <v>-152264.07724170061</v>
      </c>
      <c r="P70" s="44">
        <f t="shared" si="48"/>
        <v>-146631.31998632409</v>
      </c>
      <c r="Q70" s="44">
        <f t="shared" si="48"/>
        <v>-166488.49415970917</v>
      </c>
      <c r="R70" s="44">
        <f t="shared" si="48"/>
        <v>-161383.52705838482</v>
      </c>
      <c r="S70" s="44">
        <f t="shared" si="48"/>
        <v>-154005.15857589059</v>
      </c>
      <c r="T70" s="44">
        <f t="shared" si="48"/>
        <v>-221200.4345130974</v>
      </c>
      <c r="U70" s="44">
        <f t="shared" si="48"/>
        <v>-214228.55172972399</v>
      </c>
      <c r="V70" s="44">
        <f t="shared" si="48"/>
        <v>-203398.18407094057</v>
      </c>
      <c r="W70" s="44">
        <f t="shared" si="48"/>
        <v>-213614.99902134234</v>
      </c>
      <c r="X70" s="44">
        <f t="shared" si="48"/>
        <v>-198505.23103381059</v>
      </c>
      <c r="Y70" s="44">
        <f t="shared" si="48"/>
        <v>-217711.9334505361</v>
      </c>
      <c r="Z70" s="44">
        <f t="shared" si="48"/>
        <v>-216952.42437520967</v>
      </c>
      <c r="AA70" s="44">
        <f t="shared" si="48"/>
        <v>-216419.06651629368</v>
      </c>
      <c r="AB70" s="44">
        <f t="shared" si="48"/>
        <v>-217950.22064828049</v>
      </c>
      <c r="AC70" s="44">
        <f t="shared" si="48"/>
        <v>-207208.7431775413</v>
      </c>
      <c r="AD70" s="44">
        <f t="shared" si="48"/>
        <v>-218482.33534803253</v>
      </c>
      <c r="AE70" s="44">
        <f t="shared" si="48"/>
        <v>-201582.85112566</v>
      </c>
      <c r="AF70" s="44">
        <f t="shared" si="48"/>
        <v>-213020.01627585595</v>
      </c>
      <c r="AG70" s="44">
        <f t="shared" si="48"/>
        <v>-188481.0116861297</v>
      </c>
      <c r="AH70" s="44">
        <f t="shared" si="48"/>
        <v>-197005.04477659261</v>
      </c>
      <c r="AI70" s="44">
        <f t="shared" si="48"/>
        <v>-216924.72269437343</v>
      </c>
      <c r="AJ70" s="44">
        <f t="shared" si="48"/>
        <v>-196477.3071366323</v>
      </c>
      <c r="AK70" s="44">
        <f t="shared" si="48"/>
        <v>-167811.8524579191</v>
      </c>
      <c r="AL70" s="44">
        <f t="shared" si="48"/>
        <v>-146556.76506387931</v>
      </c>
      <c r="AM70" s="44">
        <f t="shared" si="48"/>
        <v>-115531.95340697312</v>
      </c>
      <c r="AN70" s="44">
        <f t="shared" si="48"/>
        <v>-92814.810159422661</v>
      </c>
      <c r="AO70" s="44">
        <f t="shared" si="48"/>
        <v>-63430.618423304382</v>
      </c>
      <c r="AP70" s="44">
        <f t="shared" si="48"/>
        <v>-17469.107913706677</v>
      </c>
      <c r="AQ70" s="44">
        <f t="shared" si="48"/>
        <v>32354.658138270555</v>
      </c>
      <c r="AR70" s="17"/>
      <c r="AS70" s="43">
        <f t="shared" si="47"/>
        <v>-377584.30003756646</v>
      </c>
      <c r="AT70" s="43">
        <f t="shared" ref="AT70:BD70" si="49">SUM(AT62:AT69)</f>
        <v>-412967.09324345406</v>
      </c>
      <c r="AU70" s="43">
        <f t="shared" si="49"/>
        <v>-445484.63409078115</v>
      </c>
      <c r="AV70" s="43">
        <f t="shared" si="49"/>
        <v>-481877.17979398457</v>
      </c>
      <c r="AW70" s="43">
        <f t="shared" si="49"/>
        <v>-638827.17031376192</v>
      </c>
      <c r="AX70" s="43">
        <f t="shared" si="49"/>
        <v>-629832.16350568912</v>
      </c>
      <c r="AY70" s="43">
        <f t="shared" si="49"/>
        <v>-651321.71153978386</v>
      </c>
      <c r="AZ70" s="43">
        <f t="shared" si="49"/>
        <v>-627273.92965123383</v>
      </c>
      <c r="BA70" s="43">
        <f t="shared" si="49"/>
        <v>-598506.07273857819</v>
      </c>
      <c r="BB70" s="43">
        <f t="shared" si="49"/>
        <v>-581213.88228892477</v>
      </c>
      <c r="BC70" s="43">
        <f t="shared" si="49"/>
        <v>-354903.52863027505</v>
      </c>
      <c r="BD70" s="43">
        <f t="shared" si="49"/>
        <v>-48545.068198740504</v>
      </c>
      <c r="BE70" s="17"/>
      <c r="BF70" s="43">
        <f>SUM(BF62:BF69)</f>
        <v>-1717913.2071657861</v>
      </c>
      <c r="BG70" s="43">
        <f>SUM(BG62:BG69)</f>
        <v>-2547254.9750104682</v>
      </c>
      <c r="BH70" s="43">
        <f>SUM(BH62:BH69)</f>
        <v>-1583168.5518565187</v>
      </c>
    </row>
    <row r="71" spans="1:62">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S71" s="50"/>
      <c r="AT71" s="50"/>
      <c r="AU71" s="50"/>
      <c r="AV71" s="50"/>
      <c r="AW71" s="50"/>
      <c r="AX71" s="50"/>
      <c r="AY71" s="50"/>
      <c r="AZ71" s="50"/>
      <c r="BA71" s="22"/>
      <c r="BB71" s="22"/>
      <c r="BC71" s="22"/>
      <c r="BD71" s="22"/>
      <c r="BF71" s="21"/>
      <c r="BG71" s="21"/>
      <c r="BH71" s="21"/>
    </row>
    <row r="72" spans="1:62">
      <c r="B72" s="40" t="s">
        <v>14</v>
      </c>
      <c r="C72" s="40"/>
      <c r="D72" s="40"/>
      <c r="E72" s="40"/>
      <c r="F72" s="41"/>
      <c r="G72" s="40"/>
      <c r="H72" s="55">
        <v>0</v>
      </c>
      <c r="I72" s="54">
        <v>10000</v>
      </c>
      <c r="J72" s="54">
        <v>0</v>
      </c>
      <c r="K72" s="54">
        <v>0</v>
      </c>
      <c r="L72" s="54">
        <v>0</v>
      </c>
      <c r="M72" s="54">
        <v>0</v>
      </c>
      <c r="N72" s="54">
        <v>0</v>
      </c>
      <c r="O72" s="54">
        <v>0</v>
      </c>
      <c r="P72" s="54">
        <v>0</v>
      </c>
      <c r="Q72" s="54">
        <v>0</v>
      </c>
      <c r="R72" s="54">
        <v>0</v>
      </c>
      <c r="S72" s="54">
        <v>0</v>
      </c>
      <c r="T72" s="54">
        <v>0</v>
      </c>
      <c r="U72" s="54">
        <v>0</v>
      </c>
      <c r="V72" s="54">
        <v>0</v>
      </c>
      <c r="W72" s="54">
        <v>0</v>
      </c>
      <c r="X72" s="54">
        <v>0</v>
      </c>
      <c r="Y72" s="54">
        <v>0</v>
      </c>
      <c r="Z72" s="54">
        <v>0</v>
      </c>
      <c r="AA72" s="54">
        <v>0</v>
      </c>
      <c r="AB72" s="54">
        <v>0</v>
      </c>
      <c r="AC72" s="54">
        <v>0</v>
      </c>
      <c r="AD72" s="54">
        <v>0</v>
      </c>
      <c r="AE72" s="54">
        <v>0</v>
      </c>
      <c r="AF72" s="54">
        <v>0</v>
      </c>
      <c r="AG72" s="54">
        <v>0</v>
      </c>
      <c r="AH72" s="54">
        <v>0</v>
      </c>
      <c r="AI72" s="54">
        <v>0</v>
      </c>
      <c r="AJ72" s="54">
        <v>0</v>
      </c>
      <c r="AK72" s="54">
        <v>0</v>
      </c>
      <c r="AL72" s="54">
        <v>0</v>
      </c>
      <c r="AM72" s="54">
        <v>0</v>
      </c>
      <c r="AN72" s="54">
        <v>0</v>
      </c>
      <c r="AO72" s="54">
        <v>0</v>
      </c>
      <c r="AP72" s="54">
        <v>0</v>
      </c>
      <c r="AQ72" s="54">
        <v>0</v>
      </c>
      <c r="AS72" s="25">
        <f>SUM(H72:J72)</f>
        <v>10000</v>
      </c>
      <c r="AT72" s="25">
        <f>SUM(K72:M72)</f>
        <v>0</v>
      </c>
      <c r="AU72" s="25">
        <f>SUM(N72:P72)</f>
        <v>0</v>
      </c>
      <c r="AV72" s="25">
        <f>SUM(Q72:S72)</f>
        <v>0</v>
      </c>
      <c r="AW72" s="25">
        <f>SUM(T72:V72)</f>
        <v>0</v>
      </c>
      <c r="AX72" s="25">
        <f>SUM(W72:Y72)</f>
        <v>0</v>
      </c>
      <c r="AY72" s="25">
        <f>SUM(Z72:AB72)</f>
        <v>0</v>
      </c>
      <c r="AZ72" s="25">
        <f>SUM(AC72:AE72)</f>
        <v>0</v>
      </c>
      <c r="BA72" s="25">
        <f>SUM(AF72:AH72)</f>
        <v>0</v>
      </c>
      <c r="BB72" s="25">
        <f>SUM(AI72:AK72)</f>
        <v>0</v>
      </c>
      <c r="BC72" s="25">
        <f>SUM(AL72:AN72)</f>
        <v>0</v>
      </c>
      <c r="BD72" s="25">
        <f>SUM(AO72:AQ72)</f>
        <v>0</v>
      </c>
      <c r="BF72" s="24">
        <f>SUM(AS72:AV72)</f>
        <v>10000</v>
      </c>
      <c r="BG72" s="24">
        <f>SUM(AW72:AZ72)</f>
        <v>0</v>
      </c>
      <c r="BH72" s="46">
        <f>SUM(BA72:BD72)</f>
        <v>0</v>
      </c>
    </row>
    <row r="73" spans="1:62">
      <c r="B73" s="1" t="s">
        <v>13</v>
      </c>
      <c r="H73" s="53">
        <f t="shared" ref="H73:AQ73" si="50">-SUM(H72)</f>
        <v>0</v>
      </c>
      <c r="I73" s="52">
        <f t="shared" si="50"/>
        <v>-10000</v>
      </c>
      <c r="J73" s="52">
        <f t="shared" si="50"/>
        <v>0</v>
      </c>
      <c r="K73" s="52">
        <f t="shared" si="50"/>
        <v>0</v>
      </c>
      <c r="L73" s="52">
        <f t="shared" si="50"/>
        <v>0</v>
      </c>
      <c r="M73" s="52">
        <f t="shared" si="50"/>
        <v>0</v>
      </c>
      <c r="N73" s="52">
        <f t="shared" si="50"/>
        <v>0</v>
      </c>
      <c r="O73" s="52">
        <f t="shared" si="50"/>
        <v>0</v>
      </c>
      <c r="P73" s="52">
        <f t="shared" si="50"/>
        <v>0</v>
      </c>
      <c r="Q73" s="52">
        <f t="shared" si="50"/>
        <v>0</v>
      </c>
      <c r="R73" s="52">
        <f t="shared" si="50"/>
        <v>0</v>
      </c>
      <c r="S73" s="52">
        <f t="shared" si="50"/>
        <v>0</v>
      </c>
      <c r="T73" s="52">
        <f t="shared" si="50"/>
        <v>0</v>
      </c>
      <c r="U73" s="52">
        <f t="shared" si="50"/>
        <v>0</v>
      </c>
      <c r="V73" s="52">
        <f t="shared" si="50"/>
        <v>0</v>
      </c>
      <c r="W73" s="52">
        <f t="shared" si="50"/>
        <v>0</v>
      </c>
      <c r="X73" s="52">
        <f t="shared" si="50"/>
        <v>0</v>
      </c>
      <c r="Y73" s="52">
        <f t="shared" si="50"/>
        <v>0</v>
      </c>
      <c r="Z73" s="52">
        <f t="shared" si="50"/>
        <v>0</v>
      </c>
      <c r="AA73" s="52">
        <f t="shared" si="50"/>
        <v>0</v>
      </c>
      <c r="AB73" s="52">
        <f t="shared" si="50"/>
        <v>0</v>
      </c>
      <c r="AC73" s="52">
        <f t="shared" si="50"/>
        <v>0</v>
      </c>
      <c r="AD73" s="52">
        <f t="shared" si="50"/>
        <v>0</v>
      </c>
      <c r="AE73" s="52">
        <f t="shared" si="50"/>
        <v>0</v>
      </c>
      <c r="AF73" s="52">
        <f t="shared" si="50"/>
        <v>0</v>
      </c>
      <c r="AG73" s="52">
        <f t="shared" si="50"/>
        <v>0</v>
      </c>
      <c r="AH73" s="52">
        <f t="shared" si="50"/>
        <v>0</v>
      </c>
      <c r="AI73" s="52">
        <f t="shared" si="50"/>
        <v>0</v>
      </c>
      <c r="AJ73" s="52">
        <f t="shared" si="50"/>
        <v>0</v>
      </c>
      <c r="AK73" s="52">
        <f t="shared" si="50"/>
        <v>0</v>
      </c>
      <c r="AL73" s="52">
        <f t="shared" si="50"/>
        <v>0</v>
      </c>
      <c r="AM73" s="52">
        <f t="shared" si="50"/>
        <v>0</v>
      </c>
      <c r="AN73" s="52">
        <f t="shared" si="50"/>
        <v>0</v>
      </c>
      <c r="AO73" s="52">
        <f t="shared" si="50"/>
        <v>0</v>
      </c>
      <c r="AP73" s="52">
        <f t="shared" si="50"/>
        <v>0</v>
      </c>
      <c r="AQ73" s="52">
        <f t="shared" si="50"/>
        <v>0</v>
      </c>
      <c r="AS73" s="51">
        <f t="shared" ref="AS73:BD73" si="51">AS70+AS72</f>
        <v>-367584.30003756646</v>
      </c>
      <c r="AT73" s="51">
        <f t="shared" si="51"/>
        <v>-412967.09324345406</v>
      </c>
      <c r="AU73" s="51">
        <f t="shared" si="51"/>
        <v>-445484.63409078115</v>
      </c>
      <c r="AV73" s="51">
        <f t="shared" si="51"/>
        <v>-481877.17979398457</v>
      </c>
      <c r="AW73" s="51">
        <f t="shared" si="51"/>
        <v>-638827.17031376192</v>
      </c>
      <c r="AX73" s="51">
        <f t="shared" si="51"/>
        <v>-629832.16350568912</v>
      </c>
      <c r="AY73" s="51">
        <f t="shared" si="51"/>
        <v>-651321.71153978386</v>
      </c>
      <c r="AZ73" s="51">
        <f t="shared" si="51"/>
        <v>-627273.92965123383</v>
      </c>
      <c r="BA73" s="51">
        <f t="shared" si="51"/>
        <v>-598506.07273857819</v>
      </c>
      <c r="BB73" s="51">
        <f t="shared" si="51"/>
        <v>-581213.88228892477</v>
      </c>
      <c r="BC73" s="51">
        <f t="shared" si="51"/>
        <v>-354903.52863027505</v>
      </c>
      <c r="BD73" s="51">
        <f t="shared" si="51"/>
        <v>-48545.068198740504</v>
      </c>
      <c r="BF73" s="51">
        <f>BF70+BF72</f>
        <v>-1707913.2071657861</v>
      </c>
      <c r="BG73" s="51">
        <f>BG70+BG72</f>
        <v>-2547254.9750104682</v>
      </c>
      <c r="BH73" s="51">
        <f>BH70+BH72</f>
        <v>-1583168.5518565187</v>
      </c>
    </row>
    <row r="74" spans="1:62" s="4" customFormat="1">
      <c r="A74" s="1"/>
      <c r="B74" s="1"/>
      <c r="C74" s="1"/>
      <c r="D74" s="1"/>
      <c r="E74" s="1"/>
      <c r="G74" s="1"/>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1"/>
      <c r="AS74" s="50"/>
      <c r="AT74" s="50"/>
      <c r="AU74" s="50"/>
      <c r="AV74" s="50"/>
      <c r="AW74" s="50"/>
      <c r="AX74" s="50"/>
      <c r="AY74" s="50"/>
      <c r="AZ74" s="50"/>
      <c r="BA74" s="22"/>
      <c r="BB74" s="22"/>
      <c r="BC74" s="22"/>
      <c r="BD74" s="22"/>
      <c r="BE74" s="1"/>
      <c r="BF74" s="21"/>
      <c r="BG74" s="21"/>
      <c r="BH74" s="21"/>
      <c r="BI74" s="1"/>
      <c r="BJ74" s="1"/>
    </row>
    <row r="75" spans="1:62">
      <c r="A75" s="4"/>
      <c r="B75" s="49" t="s">
        <v>12</v>
      </c>
      <c r="C75" s="49"/>
      <c r="D75" s="49"/>
      <c r="E75" s="49"/>
      <c r="F75" s="49"/>
      <c r="G75" s="49"/>
      <c r="H75" s="592">
        <v>0</v>
      </c>
      <c r="I75" s="48">
        <v>0</v>
      </c>
      <c r="J75" s="48">
        <v>0</v>
      </c>
      <c r="K75" s="48">
        <v>0</v>
      </c>
      <c r="L75" s="48">
        <v>0</v>
      </c>
      <c r="M75" s="48">
        <v>0</v>
      </c>
      <c r="N75" s="48">
        <v>0</v>
      </c>
      <c r="O75" s="48">
        <v>0</v>
      </c>
      <c r="P75" s="48">
        <v>0</v>
      </c>
      <c r="Q75" s="48">
        <v>0</v>
      </c>
      <c r="R75" s="48">
        <v>0</v>
      </c>
      <c r="S75" s="48">
        <v>0</v>
      </c>
      <c r="T75" s="48">
        <v>0</v>
      </c>
      <c r="U75" s="48">
        <v>4000000</v>
      </c>
      <c r="V75" s="48">
        <v>0</v>
      </c>
      <c r="W75" s="48">
        <v>0</v>
      </c>
      <c r="X75" s="48">
        <v>0</v>
      </c>
      <c r="Y75" s="48">
        <v>0</v>
      </c>
      <c r="Z75" s="48">
        <v>0</v>
      </c>
      <c r="AA75" s="48">
        <v>0</v>
      </c>
      <c r="AB75" s="48">
        <v>0</v>
      </c>
      <c r="AC75" s="48">
        <v>0</v>
      </c>
      <c r="AD75" s="48">
        <v>0</v>
      </c>
      <c r="AE75" s="48">
        <v>0</v>
      </c>
      <c r="AF75" s="48">
        <v>0</v>
      </c>
      <c r="AG75" s="48">
        <v>0</v>
      </c>
      <c r="AH75" s="48">
        <v>0</v>
      </c>
      <c r="AI75" s="48">
        <v>0</v>
      </c>
      <c r="AJ75" s="48">
        <v>0</v>
      </c>
      <c r="AK75" s="48">
        <v>0</v>
      </c>
      <c r="AL75" s="48">
        <v>0</v>
      </c>
      <c r="AM75" s="48">
        <v>0</v>
      </c>
      <c r="AN75" s="48">
        <v>0</v>
      </c>
      <c r="AO75" s="48">
        <v>0</v>
      </c>
      <c r="AP75" s="48">
        <v>0</v>
      </c>
      <c r="AQ75" s="48">
        <v>0</v>
      </c>
      <c r="AS75" s="47">
        <f>SUM(H75:J75)</f>
        <v>0</v>
      </c>
      <c r="AT75" s="47">
        <f>SUM(K75:M75)</f>
        <v>0</v>
      </c>
      <c r="AU75" s="47">
        <f>SUM(N75:P75)</f>
        <v>0</v>
      </c>
      <c r="AV75" s="47">
        <f>SUM(Q75:S75)</f>
        <v>0</v>
      </c>
      <c r="AW75" s="47">
        <f>SUM(T75:V75)</f>
        <v>4000000</v>
      </c>
      <c r="AX75" s="47">
        <f>SUM(W75:Y75)</f>
        <v>0</v>
      </c>
      <c r="AY75" s="47">
        <f>SUM(Z75:AB75)</f>
        <v>0</v>
      </c>
      <c r="AZ75" s="47">
        <f>SUM(AC75:AE75)</f>
        <v>0</v>
      </c>
      <c r="BA75" s="47">
        <f>SUM(AF75:AH75)</f>
        <v>0</v>
      </c>
      <c r="BB75" s="47">
        <f>SUM(AI75:AK75)</f>
        <v>0</v>
      </c>
      <c r="BC75" s="47">
        <f>SUM(AL75:AN75)</f>
        <v>0</v>
      </c>
      <c r="BD75" s="47">
        <f>SUM(AO75:AQ75)</f>
        <v>0</v>
      </c>
      <c r="BF75" s="24">
        <f>SUM(AS75:AV75)</f>
        <v>0</v>
      </c>
      <c r="BG75" s="24">
        <f>SUM(AW75:AZ75)</f>
        <v>4000000</v>
      </c>
      <c r="BH75" s="46">
        <f>SUM(BA75:BD75)</f>
        <v>0</v>
      </c>
    </row>
    <row r="76" spans="1:62">
      <c r="B76" s="1" t="s">
        <v>11</v>
      </c>
      <c r="H76" s="45">
        <f t="shared" ref="H76:AQ76" si="52">SUM(H75)</f>
        <v>0</v>
      </c>
      <c r="I76" s="44">
        <f t="shared" si="52"/>
        <v>0</v>
      </c>
      <c r="J76" s="44">
        <f t="shared" si="52"/>
        <v>0</v>
      </c>
      <c r="K76" s="44">
        <f t="shared" si="52"/>
        <v>0</v>
      </c>
      <c r="L76" s="44">
        <f t="shared" si="52"/>
        <v>0</v>
      </c>
      <c r="M76" s="44">
        <f t="shared" si="52"/>
        <v>0</v>
      </c>
      <c r="N76" s="44">
        <f t="shared" si="52"/>
        <v>0</v>
      </c>
      <c r="O76" s="44">
        <f t="shared" si="52"/>
        <v>0</v>
      </c>
      <c r="P76" s="44">
        <f t="shared" si="52"/>
        <v>0</v>
      </c>
      <c r="Q76" s="44">
        <f t="shared" si="52"/>
        <v>0</v>
      </c>
      <c r="R76" s="44">
        <f t="shared" si="52"/>
        <v>0</v>
      </c>
      <c r="S76" s="44">
        <f t="shared" si="52"/>
        <v>0</v>
      </c>
      <c r="T76" s="44">
        <f t="shared" si="52"/>
        <v>0</v>
      </c>
      <c r="U76" s="44">
        <f t="shared" si="52"/>
        <v>4000000</v>
      </c>
      <c r="V76" s="44">
        <f t="shared" si="52"/>
        <v>0</v>
      </c>
      <c r="W76" s="44">
        <f t="shared" si="52"/>
        <v>0</v>
      </c>
      <c r="X76" s="44">
        <f t="shared" si="52"/>
        <v>0</v>
      </c>
      <c r="Y76" s="44">
        <f t="shared" si="52"/>
        <v>0</v>
      </c>
      <c r="Z76" s="44">
        <f t="shared" si="52"/>
        <v>0</v>
      </c>
      <c r="AA76" s="44">
        <f t="shared" si="52"/>
        <v>0</v>
      </c>
      <c r="AB76" s="44">
        <f t="shared" si="52"/>
        <v>0</v>
      </c>
      <c r="AC76" s="44">
        <f t="shared" si="52"/>
        <v>0</v>
      </c>
      <c r="AD76" s="44">
        <f t="shared" si="52"/>
        <v>0</v>
      </c>
      <c r="AE76" s="44">
        <f t="shared" si="52"/>
        <v>0</v>
      </c>
      <c r="AF76" s="44">
        <f t="shared" si="52"/>
        <v>0</v>
      </c>
      <c r="AG76" s="44">
        <f t="shared" si="52"/>
        <v>0</v>
      </c>
      <c r="AH76" s="44">
        <f t="shared" si="52"/>
        <v>0</v>
      </c>
      <c r="AI76" s="44">
        <f t="shared" si="52"/>
        <v>0</v>
      </c>
      <c r="AJ76" s="44">
        <f t="shared" si="52"/>
        <v>0</v>
      </c>
      <c r="AK76" s="44">
        <f t="shared" si="52"/>
        <v>0</v>
      </c>
      <c r="AL76" s="44">
        <f t="shared" si="52"/>
        <v>0</v>
      </c>
      <c r="AM76" s="44">
        <f t="shared" si="52"/>
        <v>0</v>
      </c>
      <c r="AN76" s="44">
        <f t="shared" si="52"/>
        <v>0</v>
      </c>
      <c r="AO76" s="44">
        <f t="shared" si="52"/>
        <v>0</v>
      </c>
      <c r="AP76" s="44">
        <f t="shared" si="52"/>
        <v>0</v>
      </c>
      <c r="AQ76" s="44">
        <f t="shared" si="52"/>
        <v>0</v>
      </c>
      <c r="AR76" s="17"/>
      <c r="AS76" s="43">
        <f t="shared" ref="AS76:BD76" si="53">SUM(AS73,AS75:AS75)</f>
        <v>-367584.30003756646</v>
      </c>
      <c r="AT76" s="43">
        <f t="shared" si="53"/>
        <v>-412967.09324345406</v>
      </c>
      <c r="AU76" s="43">
        <f t="shared" si="53"/>
        <v>-445484.63409078115</v>
      </c>
      <c r="AV76" s="43">
        <f t="shared" si="53"/>
        <v>-481877.17979398457</v>
      </c>
      <c r="AW76" s="43">
        <f t="shared" si="53"/>
        <v>3361172.829686238</v>
      </c>
      <c r="AX76" s="43">
        <f t="shared" si="53"/>
        <v>-629832.16350568912</v>
      </c>
      <c r="AY76" s="43">
        <f t="shared" si="53"/>
        <v>-651321.71153978386</v>
      </c>
      <c r="AZ76" s="43">
        <f t="shared" si="53"/>
        <v>-627273.92965123383</v>
      </c>
      <c r="BA76" s="43">
        <f t="shared" si="53"/>
        <v>-598506.07273857819</v>
      </c>
      <c r="BB76" s="43">
        <f t="shared" si="53"/>
        <v>-581213.88228892477</v>
      </c>
      <c r="BC76" s="43">
        <f t="shared" si="53"/>
        <v>-354903.52863027505</v>
      </c>
      <c r="BD76" s="43">
        <f t="shared" si="53"/>
        <v>-48545.068198740504</v>
      </c>
      <c r="BE76" s="17"/>
      <c r="BF76" s="43">
        <f>SUM(BF73,BF75:BF75)</f>
        <v>-1707913.2071657861</v>
      </c>
      <c r="BG76" s="43">
        <f>SUM(BG73,BG75:BG75)</f>
        <v>1452745.0249895318</v>
      </c>
      <c r="BH76" s="43">
        <f>SUM(BH73,BH75:BH75)</f>
        <v>-1583168.5518565187</v>
      </c>
    </row>
    <row r="77" spans="1:62">
      <c r="H77" s="5"/>
      <c r="AS77" s="23"/>
      <c r="AT77" s="23"/>
      <c r="AU77" s="23"/>
      <c r="AV77" s="23"/>
      <c r="AW77" s="23"/>
      <c r="AX77" s="23"/>
      <c r="AY77" s="23"/>
      <c r="AZ77" s="23"/>
      <c r="BA77" s="22"/>
      <c r="BB77" s="22"/>
      <c r="BC77" s="22"/>
      <c r="BD77" s="22"/>
      <c r="BF77" s="21"/>
      <c r="BG77" s="21"/>
      <c r="BH77" s="21"/>
    </row>
    <row r="78" spans="1:62">
      <c r="B78" s="1" t="s">
        <v>10</v>
      </c>
      <c r="H78" s="5">
        <f>'Model &amp; Metrics'!G38</f>
        <v>1000000</v>
      </c>
      <c r="I78" s="5">
        <f>'Model &amp; Metrics'!H38</f>
        <v>865989.41780821921</v>
      </c>
      <c r="J78" s="5">
        <f>'Model &amp; Metrics'!I38</f>
        <v>744886.64261252445</v>
      </c>
      <c r="K78" s="5">
        <f>'Model &amp; Metrics'!J38</f>
        <v>612415.69996243354</v>
      </c>
      <c r="L78" s="5">
        <f>'Model &amp; Metrics'!K38</f>
        <v>472217.61093808757</v>
      </c>
      <c r="M78" s="5">
        <f>'Model &amp; Metrics'!L38</f>
        <v>332793.46623617748</v>
      </c>
      <c r="N78" s="5">
        <f>'Model &amp; Metrics'!M38</f>
        <v>199448.60671897954</v>
      </c>
      <c r="O78" s="5">
        <f>'Model &amp; Metrics'!N38</f>
        <v>52859.369856223086</v>
      </c>
      <c r="P78" s="5">
        <f>'Model &amp; Metrics'!O38</f>
        <v>-99404.707385477523</v>
      </c>
      <c r="Q78" s="5">
        <f>'Model &amp; Metrics'!P38</f>
        <v>-246036.02737180161</v>
      </c>
      <c r="R78" s="5">
        <f>'Model &amp; Metrics'!Q38</f>
        <v>-412524.52153151075</v>
      </c>
      <c r="S78" s="5">
        <f>'Model &amp; Metrics'!R38</f>
        <v>-573908.0485898956</v>
      </c>
      <c r="T78" s="5">
        <f>'Model &amp; Metrics'!S38</f>
        <v>-727913.20716578618</v>
      </c>
      <c r="U78" s="5">
        <f>'Model &amp; Metrics'!T38</f>
        <v>-949113.64167888358</v>
      </c>
      <c r="V78" s="5">
        <f>'Model &amp; Metrics'!U38</f>
        <v>2836657.8065913925</v>
      </c>
      <c r="W78" s="5">
        <f>'Model &amp; Metrics'!V38</f>
        <v>2633259.6225204519</v>
      </c>
      <c r="X78" s="5">
        <f>'Model &amp; Metrics'!W38</f>
        <v>2419644.6234991094</v>
      </c>
      <c r="Y78" s="5">
        <f>'Model &amp; Metrics'!X38</f>
        <v>2221139.392465299</v>
      </c>
      <c r="Z78" s="5">
        <f>'Model &amp; Metrics'!Y38</f>
        <v>2003427.4590147629</v>
      </c>
      <c r="AA78" s="5">
        <f>'Model &amp; Metrics'!Z38</f>
        <v>1786475.0346395532</v>
      </c>
      <c r="AB78" s="5">
        <f>'Model &amp; Metrics'!AA38</f>
        <v>1570055.9681232595</v>
      </c>
      <c r="AC78" s="5">
        <f>'Model &amp; Metrics'!AB38</f>
        <v>1352105.7474749789</v>
      </c>
      <c r="AD78" s="5">
        <f>'Model &amp; Metrics'!AC38</f>
        <v>1144897.0042974376</v>
      </c>
      <c r="AE78" s="5">
        <f>'Model &amp; Metrics'!AD38</f>
        <v>926414.66894940508</v>
      </c>
      <c r="AF78" s="5">
        <f>'Model &amp; Metrics'!AE38</f>
        <v>724831.81782374508</v>
      </c>
      <c r="AG78" s="5">
        <f>'Model &amp; Metrics'!AF38</f>
        <v>511811.80154788913</v>
      </c>
      <c r="AH78" s="5">
        <f>'Model &amp; Metrics'!AG38</f>
        <v>323330.7898617594</v>
      </c>
      <c r="AI78" s="5">
        <f>'Model &amp; Metrics'!AH38</f>
        <v>126325.7450851668</v>
      </c>
      <c r="AJ78" s="5">
        <f>'Model &amp; Metrics'!AI38</f>
        <v>-90598.977609206631</v>
      </c>
      <c r="AK78" s="5">
        <f>'Model &amp; Metrics'!AJ38</f>
        <v>-287076.28474583896</v>
      </c>
      <c r="AL78" s="5">
        <f>'Model &amp; Metrics'!AK38</f>
        <v>-454888.13720375806</v>
      </c>
      <c r="AM78" s="5">
        <f>'Model &amp; Metrics'!AL38</f>
        <v>-601444.90226763743</v>
      </c>
      <c r="AN78" s="5">
        <f>'Model &amp; Metrics'!AM38</f>
        <v>-716976.85567461059</v>
      </c>
      <c r="AO78" s="5">
        <f>'Model &amp; Metrics'!AN38</f>
        <v>-809791.66583403328</v>
      </c>
      <c r="AP78" s="5">
        <f>'Model &amp; Metrics'!AO38</f>
        <v>-873222.28425733768</v>
      </c>
      <c r="AQ78" s="5">
        <f>'Model &amp; Metrics'!AP38</f>
        <v>-890691.39217104437</v>
      </c>
      <c r="AS78" s="25">
        <f>'Model &amp; Metrics'!G38</f>
        <v>1000000</v>
      </c>
      <c r="AT78" s="25">
        <f t="shared" ref="AT78:BD78" si="54">AS80</f>
        <v>612415.69996243354</v>
      </c>
      <c r="AU78" s="25">
        <f t="shared" si="54"/>
        <v>199448.60671897954</v>
      </c>
      <c r="AV78" s="25">
        <f t="shared" si="54"/>
        <v>-246036.02737180155</v>
      </c>
      <c r="AW78" s="25">
        <f t="shared" si="54"/>
        <v>-727913.20716578607</v>
      </c>
      <c r="AX78" s="25">
        <f t="shared" si="54"/>
        <v>2633259.6225204519</v>
      </c>
      <c r="AY78" s="25">
        <f t="shared" si="54"/>
        <v>2003427.4590147629</v>
      </c>
      <c r="AZ78" s="25">
        <f t="shared" si="54"/>
        <v>1352105.7474749791</v>
      </c>
      <c r="BA78" s="25">
        <f t="shared" si="54"/>
        <v>724831.81782374531</v>
      </c>
      <c r="BB78" s="25">
        <f t="shared" si="54"/>
        <v>126325.745085167</v>
      </c>
      <c r="BC78" s="25">
        <f t="shared" si="54"/>
        <v>-454888.13720375788</v>
      </c>
      <c r="BD78" s="25">
        <f t="shared" si="54"/>
        <v>-809791.66583403293</v>
      </c>
      <c r="BF78" s="42">
        <f>G38</f>
        <v>1000000</v>
      </c>
      <c r="BG78" s="42">
        <f>BF80</f>
        <v>-727913.20716578607</v>
      </c>
      <c r="BH78" s="42">
        <f>BG80</f>
        <v>724831.81782374531</v>
      </c>
    </row>
    <row r="79" spans="1:62" s="4" customFormat="1">
      <c r="A79" s="1"/>
      <c r="B79" s="40" t="s">
        <v>9</v>
      </c>
      <c r="C79" s="40"/>
      <c r="D79" s="40"/>
      <c r="E79" s="40"/>
      <c r="F79" s="41"/>
      <c r="G79" s="40"/>
      <c r="H79" s="39">
        <f t="shared" ref="H79:AQ79" si="55">SUM(H76,H73,H70)</f>
        <v>-134010.58219178082</v>
      </c>
      <c r="I79" s="5">
        <f t="shared" si="55"/>
        <v>-121102.77519569473</v>
      </c>
      <c r="J79" s="5">
        <f t="shared" si="55"/>
        <v>-132470.94265009087</v>
      </c>
      <c r="K79" s="5">
        <f t="shared" si="55"/>
        <v>-140198.08902434597</v>
      </c>
      <c r="L79" s="5">
        <f t="shared" si="55"/>
        <v>-139424.14470191012</v>
      </c>
      <c r="M79" s="5">
        <f t="shared" si="55"/>
        <v>-133344.85951719794</v>
      </c>
      <c r="N79" s="5">
        <f t="shared" si="55"/>
        <v>-146589.23686275646</v>
      </c>
      <c r="O79" s="5">
        <f t="shared" si="55"/>
        <v>-152264.07724170061</v>
      </c>
      <c r="P79" s="5">
        <f t="shared" si="55"/>
        <v>-146631.31998632409</v>
      </c>
      <c r="Q79" s="5">
        <f t="shared" si="55"/>
        <v>-166488.49415970917</v>
      </c>
      <c r="R79" s="5">
        <f t="shared" si="55"/>
        <v>-161383.52705838482</v>
      </c>
      <c r="S79" s="5">
        <f t="shared" si="55"/>
        <v>-154005.15857589059</v>
      </c>
      <c r="T79" s="5">
        <f t="shared" si="55"/>
        <v>-221200.4345130974</v>
      </c>
      <c r="U79" s="5">
        <f t="shared" si="55"/>
        <v>3785771.4482702762</v>
      </c>
      <c r="V79" s="5">
        <f t="shared" si="55"/>
        <v>-203398.18407094057</v>
      </c>
      <c r="W79" s="5">
        <f t="shared" si="55"/>
        <v>-213614.99902134234</v>
      </c>
      <c r="X79" s="5">
        <f t="shared" si="55"/>
        <v>-198505.23103381059</v>
      </c>
      <c r="Y79" s="5">
        <f t="shared" si="55"/>
        <v>-217711.9334505361</v>
      </c>
      <c r="Z79" s="5">
        <f t="shared" si="55"/>
        <v>-216952.42437520967</v>
      </c>
      <c r="AA79" s="5">
        <f t="shared" si="55"/>
        <v>-216419.06651629368</v>
      </c>
      <c r="AB79" s="5">
        <f t="shared" si="55"/>
        <v>-217950.22064828049</v>
      </c>
      <c r="AC79" s="5">
        <f t="shared" si="55"/>
        <v>-207208.7431775413</v>
      </c>
      <c r="AD79" s="5">
        <f t="shared" si="55"/>
        <v>-218482.33534803253</v>
      </c>
      <c r="AE79" s="5">
        <f t="shared" si="55"/>
        <v>-201582.85112566</v>
      </c>
      <c r="AF79" s="5">
        <f t="shared" si="55"/>
        <v>-213020.01627585595</v>
      </c>
      <c r="AG79" s="5">
        <f t="shared" si="55"/>
        <v>-188481.0116861297</v>
      </c>
      <c r="AH79" s="5">
        <f t="shared" si="55"/>
        <v>-197005.04477659261</v>
      </c>
      <c r="AI79" s="5">
        <f t="shared" si="55"/>
        <v>-216924.72269437343</v>
      </c>
      <c r="AJ79" s="5">
        <f t="shared" si="55"/>
        <v>-196477.3071366323</v>
      </c>
      <c r="AK79" s="5">
        <f t="shared" si="55"/>
        <v>-167811.8524579191</v>
      </c>
      <c r="AL79" s="5">
        <f t="shared" si="55"/>
        <v>-146556.76506387931</v>
      </c>
      <c r="AM79" s="5">
        <f t="shared" si="55"/>
        <v>-115531.95340697312</v>
      </c>
      <c r="AN79" s="5">
        <f t="shared" si="55"/>
        <v>-92814.810159422661</v>
      </c>
      <c r="AO79" s="5">
        <f t="shared" si="55"/>
        <v>-63430.618423304382</v>
      </c>
      <c r="AP79" s="5">
        <f t="shared" si="55"/>
        <v>-17469.107913706677</v>
      </c>
      <c r="AQ79" s="5">
        <f t="shared" si="55"/>
        <v>32354.658138270555</v>
      </c>
      <c r="AR79" s="1"/>
      <c r="AS79" s="25">
        <f>SUM(H79:J79)</f>
        <v>-387584.30003756646</v>
      </c>
      <c r="AT79" s="25">
        <f>SUM(K79:M79)</f>
        <v>-412967.093243454</v>
      </c>
      <c r="AU79" s="25">
        <f>SUM(N79:P79)</f>
        <v>-445484.6340907811</v>
      </c>
      <c r="AV79" s="25">
        <f>SUM(Q79:S79)</f>
        <v>-481877.17979398457</v>
      </c>
      <c r="AW79" s="25">
        <f>SUM(T79:V79)</f>
        <v>3361172.829686238</v>
      </c>
      <c r="AX79" s="25">
        <f>SUM(W79:Y79)</f>
        <v>-629832.16350568901</v>
      </c>
      <c r="AY79" s="25">
        <f>SUM(Z79:AB79)</f>
        <v>-651321.71153978386</v>
      </c>
      <c r="AZ79" s="25">
        <f>SUM(AC79:AE79)</f>
        <v>-627273.92965123383</v>
      </c>
      <c r="BA79" s="25">
        <f>SUM(AF79:AH79)</f>
        <v>-598506.07273857831</v>
      </c>
      <c r="BB79" s="25">
        <f>SUM(AI79:AK79)</f>
        <v>-581213.88228892488</v>
      </c>
      <c r="BC79" s="25">
        <f>SUM(AL79:AN79)</f>
        <v>-354903.52863027505</v>
      </c>
      <c r="BD79" s="25">
        <f>SUM(AO79:AQ79)</f>
        <v>-48545.068198740504</v>
      </c>
      <c r="BE79" s="1"/>
      <c r="BF79" s="24">
        <f>SUM(AS79:AV79)</f>
        <v>-1727913.2071657861</v>
      </c>
      <c r="BG79" s="24">
        <f>SUM(AW79:AZ79)</f>
        <v>1452745.0249895314</v>
      </c>
      <c r="BH79" s="24">
        <f>SUM(BA79:BD79)</f>
        <v>-1583168.5518565187</v>
      </c>
    </row>
    <row r="80" spans="1:62">
      <c r="A80" s="4"/>
      <c r="B80" s="4" t="s">
        <v>8</v>
      </c>
      <c r="C80" s="4"/>
      <c r="D80" s="4"/>
      <c r="E80" s="4"/>
      <c r="G80" s="4"/>
      <c r="H80" s="38">
        <f t="shared" ref="H80:AQ80" si="56">SUM(H78:H79)</f>
        <v>865989.41780821921</v>
      </c>
      <c r="I80" s="37">
        <f t="shared" si="56"/>
        <v>744886.64261252445</v>
      </c>
      <c r="J80" s="37">
        <f t="shared" si="56"/>
        <v>612415.69996243354</v>
      </c>
      <c r="K80" s="37">
        <f t="shared" si="56"/>
        <v>472217.61093808757</v>
      </c>
      <c r="L80" s="37">
        <f t="shared" si="56"/>
        <v>332793.46623617748</v>
      </c>
      <c r="M80" s="37">
        <f t="shared" si="56"/>
        <v>199448.60671897954</v>
      </c>
      <c r="N80" s="37">
        <f t="shared" si="56"/>
        <v>52859.369856223086</v>
      </c>
      <c r="O80" s="37">
        <f t="shared" si="56"/>
        <v>-99404.707385477523</v>
      </c>
      <c r="P80" s="37">
        <f t="shared" si="56"/>
        <v>-246036.02737180161</v>
      </c>
      <c r="Q80" s="37">
        <f t="shared" si="56"/>
        <v>-412524.52153151075</v>
      </c>
      <c r="R80" s="37">
        <f t="shared" si="56"/>
        <v>-573908.0485898956</v>
      </c>
      <c r="S80" s="37">
        <f t="shared" si="56"/>
        <v>-727913.20716578618</v>
      </c>
      <c r="T80" s="37">
        <f t="shared" si="56"/>
        <v>-949113.64167888358</v>
      </c>
      <c r="U80" s="37">
        <f t="shared" si="56"/>
        <v>2836657.8065913925</v>
      </c>
      <c r="V80" s="37">
        <f t="shared" si="56"/>
        <v>2633259.6225204519</v>
      </c>
      <c r="W80" s="37">
        <f t="shared" si="56"/>
        <v>2419644.6234991094</v>
      </c>
      <c r="X80" s="37">
        <f t="shared" si="56"/>
        <v>2221139.392465299</v>
      </c>
      <c r="Y80" s="37">
        <f t="shared" si="56"/>
        <v>2003427.4590147629</v>
      </c>
      <c r="Z80" s="37">
        <f t="shared" si="56"/>
        <v>1786475.0346395532</v>
      </c>
      <c r="AA80" s="37">
        <f t="shared" si="56"/>
        <v>1570055.9681232595</v>
      </c>
      <c r="AB80" s="37">
        <f t="shared" si="56"/>
        <v>1352105.7474749789</v>
      </c>
      <c r="AC80" s="37">
        <f t="shared" si="56"/>
        <v>1144897.0042974376</v>
      </c>
      <c r="AD80" s="37">
        <f t="shared" si="56"/>
        <v>926414.66894940508</v>
      </c>
      <c r="AE80" s="37">
        <f t="shared" si="56"/>
        <v>724831.81782374508</v>
      </c>
      <c r="AF80" s="37">
        <f t="shared" si="56"/>
        <v>511811.80154788913</v>
      </c>
      <c r="AG80" s="37">
        <f t="shared" si="56"/>
        <v>323330.7898617594</v>
      </c>
      <c r="AH80" s="37">
        <f t="shared" si="56"/>
        <v>126325.7450851668</v>
      </c>
      <c r="AI80" s="37">
        <f t="shared" si="56"/>
        <v>-90598.977609206631</v>
      </c>
      <c r="AJ80" s="37">
        <f t="shared" si="56"/>
        <v>-287076.28474583896</v>
      </c>
      <c r="AK80" s="37">
        <f t="shared" si="56"/>
        <v>-454888.13720375806</v>
      </c>
      <c r="AL80" s="37">
        <f t="shared" si="56"/>
        <v>-601444.90226763743</v>
      </c>
      <c r="AM80" s="37">
        <f t="shared" si="56"/>
        <v>-716976.85567461059</v>
      </c>
      <c r="AN80" s="37">
        <f t="shared" si="56"/>
        <v>-809791.66583403328</v>
      </c>
      <c r="AO80" s="37">
        <f t="shared" si="56"/>
        <v>-873222.28425733768</v>
      </c>
      <c r="AP80" s="37">
        <f t="shared" si="56"/>
        <v>-890691.39217104437</v>
      </c>
      <c r="AQ80" s="37">
        <f t="shared" si="56"/>
        <v>-858336.73403277376</v>
      </c>
      <c r="AR80" s="17"/>
      <c r="AS80" s="36">
        <f t="shared" ref="AS80:BD80" si="57">SUM(AS78:AS79)</f>
        <v>612415.69996243354</v>
      </c>
      <c r="AT80" s="36">
        <f t="shared" si="57"/>
        <v>199448.60671897954</v>
      </c>
      <c r="AU80" s="36">
        <f t="shared" si="57"/>
        <v>-246036.02737180155</v>
      </c>
      <c r="AV80" s="36">
        <f t="shared" si="57"/>
        <v>-727913.20716578607</v>
      </c>
      <c r="AW80" s="36">
        <f t="shared" si="57"/>
        <v>2633259.6225204519</v>
      </c>
      <c r="AX80" s="36">
        <f t="shared" si="57"/>
        <v>2003427.4590147629</v>
      </c>
      <c r="AY80" s="36">
        <f t="shared" si="57"/>
        <v>1352105.7474749791</v>
      </c>
      <c r="AZ80" s="36">
        <f t="shared" si="57"/>
        <v>724831.81782374531</v>
      </c>
      <c r="BA80" s="36">
        <f t="shared" si="57"/>
        <v>126325.745085167</v>
      </c>
      <c r="BB80" s="36">
        <f t="shared" si="57"/>
        <v>-454888.13720375788</v>
      </c>
      <c r="BC80" s="36">
        <f t="shared" si="57"/>
        <v>-809791.66583403293</v>
      </c>
      <c r="BD80" s="36">
        <f t="shared" si="57"/>
        <v>-858336.73403277341</v>
      </c>
      <c r="BE80" s="17"/>
      <c r="BF80" s="36">
        <f>SUM(BF78:BF79)</f>
        <v>-727913.20716578607</v>
      </c>
      <c r="BG80" s="36">
        <f>SUM(BG78:BG79)</f>
        <v>724831.81782374531</v>
      </c>
      <c r="BH80" s="36">
        <f>SUM(BH78:BH79)</f>
        <v>-858336.73403277341</v>
      </c>
    </row>
    <row r="81" spans="1:60" ht="5.25" customHeight="1" thickBot="1">
      <c r="B81" s="7"/>
      <c r="C81" s="7"/>
      <c r="D81" s="7"/>
      <c r="E81" s="7"/>
      <c r="F81" s="10"/>
      <c r="G81" s="7"/>
      <c r="H81" s="9"/>
      <c r="I81" s="7"/>
      <c r="J81" s="7"/>
      <c r="K81" s="8"/>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S81" s="6"/>
      <c r="AT81" s="6"/>
      <c r="AU81" s="6"/>
      <c r="AV81" s="6"/>
      <c r="AW81" s="6"/>
      <c r="AX81" s="6"/>
      <c r="AY81" s="6"/>
      <c r="AZ81" s="6"/>
      <c r="BA81" s="35">
        <f>SUM(AF81:AH81)</f>
        <v>0</v>
      </c>
      <c r="BB81" s="35">
        <f>SUM(AI81:AK81)</f>
        <v>0</v>
      </c>
      <c r="BC81" s="35">
        <f>SUM(AL81:AN81)</f>
        <v>0</v>
      </c>
      <c r="BD81" s="35">
        <f>SUM(AO81:AQ81)</f>
        <v>0</v>
      </c>
      <c r="BF81" s="6"/>
      <c r="BG81" s="6"/>
      <c r="BH81" s="6"/>
    </row>
    <row r="82" spans="1:60" ht="13.5" thickTop="1">
      <c r="H82" s="5"/>
      <c r="AS82" s="23"/>
      <c r="AT82" s="23"/>
      <c r="AU82" s="23"/>
      <c r="AV82" s="23"/>
      <c r="AW82" s="23"/>
      <c r="AX82" s="23"/>
      <c r="AY82" s="23"/>
      <c r="AZ82" s="23"/>
      <c r="BA82" s="22"/>
      <c r="BB82" s="22"/>
      <c r="BC82" s="22"/>
      <c r="BD82" s="22"/>
      <c r="BF82" s="21"/>
      <c r="BG82" s="21"/>
      <c r="BH82" s="21"/>
    </row>
    <row r="83" spans="1:60">
      <c r="B83" s="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S83" s="33"/>
      <c r="AT83" s="33"/>
      <c r="AU83" s="33"/>
      <c r="AV83" s="33"/>
      <c r="AW83" s="33"/>
      <c r="AX83" s="33"/>
      <c r="AY83" s="33"/>
      <c r="AZ83" s="33"/>
      <c r="BA83" s="22"/>
      <c r="BB83" s="22"/>
      <c r="BC83" s="22"/>
      <c r="BD83" s="22"/>
      <c r="BF83" s="21"/>
      <c r="BG83" s="21"/>
      <c r="BH83" s="21"/>
    </row>
    <row r="84" spans="1:60" ht="13.5" thickBot="1">
      <c r="A84" s="32" t="s">
        <v>0</v>
      </c>
      <c r="B84" s="31" t="s">
        <v>7</v>
      </c>
      <c r="C84" s="30"/>
      <c r="D84" s="29"/>
      <c r="AS84" s="23"/>
      <c r="AT84" s="23"/>
      <c r="AU84" s="23"/>
      <c r="AV84" s="23"/>
      <c r="AW84" s="23"/>
      <c r="AX84" s="23"/>
      <c r="AY84" s="23"/>
      <c r="AZ84" s="23"/>
      <c r="BA84" s="22"/>
      <c r="BB84" s="22"/>
      <c r="BC84" s="22"/>
      <c r="BD84" s="22"/>
      <c r="BF84" s="21"/>
      <c r="BG84" s="21"/>
      <c r="BH84" s="21"/>
    </row>
    <row r="85" spans="1:60">
      <c r="AS85" s="23"/>
      <c r="AT85" s="23"/>
      <c r="AU85" s="23"/>
      <c r="AV85" s="23"/>
      <c r="AW85" s="23"/>
      <c r="AX85" s="23"/>
      <c r="AY85" s="23"/>
      <c r="AZ85" s="23"/>
      <c r="BA85" s="22"/>
      <c r="BB85" s="22"/>
      <c r="BC85" s="22"/>
      <c r="BD85" s="22"/>
      <c r="BF85" s="21"/>
      <c r="BG85" s="21"/>
      <c r="BH85" s="21"/>
    </row>
    <row r="86" spans="1:60">
      <c r="B86" s="1" t="s">
        <v>6</v>
      </c>
      <c r="H86" s="3">
        <f>Staffing!H127</f>
        <v>6</v>
      </c>
      <c r="I86" s="3">
        <f>Staffing!I127</f>
        <v>6</v>
      </c>
      <c r="J86" s="3">
        <f>Staffing!J127</f>
        <v>8</v>
      </c>
      <c r="K86" s="3">
        <f>Staffing!K127</f>
        <v>8</v>
      </c>
      <c r="L86" s="3">
        <f>Staffing!L127</f>
        <v>9</v>
      </c>
      <c r="M86" s="3">
        <f>Staffing!M127</f>
        <v>9</v>
      </c>
      <c r="N86" s="3">
        <f>Staffing!N127</f>
        <v>10</v>
      </c>
      <c r="O86" s="3">
        <f>Staffing!O127</f>
        <v>11</v>
      </c>
      <c r="P86" s="3">
        <f>Staffing!P127</f>
        <v>11</v>
      </c>
      <c r="Q86" s="3">
        <f>Staffing!Q127</f>
        <v>13</v>
      </c>
      <c r="R86" s="3">
        <f>Staffing!R127</f>
        <v>13</v>
      </c>
      <c r="S86" s="3">
        <f>Staffing!S127</f>
        <v>13</v>
      </c>
      <c r="T86" s="3">
        <f>Staffing!T127</f>
        <v>16</v>
      </c>
      <c r="U86" s="3">
        <f>Staffing!U127</f>
        <v>17</v>
      </c>
      <c r="V86" s="3">
        <f>Staffing!V127</f>
        <v>17</v>
      </c>
      <c r="W86" s="3">
        <f>Staffing!W127</f>
        <v>17</v>
      </c>
      <c r="X86" s="3">
        <f>Staffing!X127</f>
        <v>17</v>
      </c>
      <c r="Y86" s="3">
        <f>Staffing!Y127</f>
        <v>19</v>
      </c>
      <c r="Z86" s="3">
        <f>Staffing!Z127</f>
        <v>20</v>
      </c>
      <c r="AA86" s="3">
        <f>Staffing!AA127</f>
        <v>21</v>
      </c>
      <c r="AB86" s="3">
        <f>Staffing!AB127</f>
        <v>22</v>
      </c>
      <c r="AC86" s="3">
        <f>Staffing!AC127</f>
        <v>22</v>
      </c>
      <c r="AD86" s="3">
        <f>Staffing!AD127</f>
        <v>23</v>
      </c>
      <c r="AE86" s="3">
        <f>Staffing!AE127</f>
        <v>23</v>
      </c>
      <c r="AF86" s="3">
        <f>Staffing!AF127</f>
        <v>24</v>
      </c>
      <c r="AG86" s="3">
        <f>Staffing!AG127</f>
        <v>24</v>
      </c>
      <c r="AH86" s="3">
        <f>Staffing!AH127</f>
        <v>26</v>
      </c>
      <c r="AI86" s="3">
        <f>Staffing!AI127</f>
        <v>28</v>
      </c>
      <c r="AJ86" s="3">
        <f>Staffing!AJ127</f>
        <v>29</v>
      </c>
      <c r="AK86" s="3">
        <f>Staffing!AK127</f>
        <v>29</v>
      </c>
      <c r="AL86" s="3">
        <f>Staffing!AL127</f>
        <v>29</v>
      </c>
      <c r="AM86" s="3">
        <f>Staffing!AM127</f>
        <v>29</v>
      </c>
      <c r="AN86" s="3">
        <f>Staffing!AN127</f>
        <v>30</v>
      </c>
      <c r="AO86" s="3">
        <f>Staffing!AO127</f>
        <v>31</v>
      </c>
      <c r="AP86" s="3">
        <f>Staffing!AP127</f>
        <v>31</v>
      </c>
      <c r="AQ86" s="3">
        <f>Staffing!AQ127</f>
        <v>31</v>
      </c>
      <c r="AS86" s="28">
        <f>Staffing!AS127</f>
        <v>8</v>
      </c>
      <c r="AT86" s="28">
        <f>Staffing!AT127</f>
        <v>9</v>
      </c>
      <c r="AU86" s="28">
        <f>Staffing!AU127</f>
        <v>11</v>
      </c>
      <c r="AV86" s="28">
        <f>Staffing!AV127</f>
        <v>13</v>
      </c>
      <c r="AW86" s="28">
        <f>Staffing!AW127</f>
        <v>17</v>
      </c>
      <c r="AX86" s="28">
        <f>Staffing!AX127</f>
        <v>19</v>
      </c>
      <c r="AY86" s="28">
        <f>Staffing!AY127</f>
        <v>22</v>
      </c>
      <c r="AZ86" s="28">
        <f>Staffing!AZ127</f>
        <v>23</v>
      </c>
      <c r="BA86" s="28">
        <f>Staffing!BA127</f>
        <v>26</v>
      </c>
      <c r="BB86" s="28">
        <f>Staffing!BB127</f>
        <v>29</v>
      </c>
      <c r="BC86" s="28">
        <f>Staffing!BC127</f>
        <v>30</v>
      </c>
      <c r="BD86" s="28">
        <f>Staffing!BD127</f>
        <v>31</v>
      </c>
      <c r="BF86" s="27">
        <f>AV86</f>
        <v>13</v>
      </c>
      <c r="BG86" s="27">
        <f>AZ86</f>
        <v>23</v>
      </c>
      <c r="BH86" s="27">
        <f>BD86</f>
        <v>31</v>
      </c>
    </row>
    <row r="87" spans="1:60">
      <c r="B87" s="1" t="s">
        <v>5</v>
      </c>
      <c r="H87" s="26">
        <f t="shared" ref="H87:AQ87" si="58">IF(ISNUMBER(H8/H86),H8/H86,"n/a ")</f>
        <v>37.5</v>
      </c>
      <c r="I87" s="26">
        <f t="shared" si="58"/>
        <v>224.15178571428567</v>
      </c>
      <c r="J87" s="26">
        <f t="shared" si="58"/>
        <v>375.2487643494897</v>
      </c>
      <c r="K87" s="26">
        <f t="shared" si="58"/>
        <v>648.01099467967981</v>
      </c>
      <c r="L87" s="26">
        <f t="shared" si="58"/>
        <v>837.98098056298113</v>
      </c>
      <c r="M87" s="26">
        <f t="shared" si="58"/>
        <v>1121.5266488597708</v>
      </c>
      <c r="N87" s="26">
        <f t="shared" si="58"/>
        <v>1286.0179057648625</v>
      </c>
      <c r="O87" s="26">
        <f t="shared" si="58"/>
        <v>1442.1380959231085</v>
      </c>
      <c r="P87" s="26">
        <f t="shared" si="58"/>
        <v>1738.9408056581808</v>
      </c>
      <c r="Q87" s="26">
        <f t="shared" si="58"/>
        <v>1744.745852188556</v>
      </c>
      <c r="R87" s="26">
        <f t="shared" si="58"/>
        <v>2042.5593222901518</v>
      </c>
      <c r="S87" s="26">
        <f t="shared" si="58"/>
        <v>2367.3643312914642</v>
      </c>
      <c r="T87" s="26">
        <f t="shared" si="58"/>
        <v>2211.5625479065325</v>
      </c>
      <c r="U87" s="26">
        <f t="shared" si="58"/>
        <v>2377.6791931995244</v>
      </c>
      <c r="V87" s="26">
        <f t="shared" si="58"/>
        <v>2701.5167418791084</v>
      </c>
      <c r="W87" s="26">
        <f t="shared" si="58"/>
        <v>3055.7912323816122</v>
      </c>
      <c r="X87" s="26">
        <f t="shared" si="58"/>
        <v>3443.5903939462964</v>
      </c>
      <c r="Y87" s="26">
        <f t="shared" si="58"/>
        <v>3461.1192345257969</v>
      </c>
      <c r="Z87" s="26">
        <f t="shared" si="58"/>
        <v>3683.630832116874</v>
      </c>
      <c r="AA87" s="26">
        <f t="shared" si="58"/>
        <v>3921.1857827423032</v>
      </c>
      <c r="AB87" s="26">
        <f t="shared" si="58"/>
        <v>4175.2225605463573</v>
      </c>
      <c r="AC87" s="26">
        <f t="shared" si="58"/>
        <v>4649.4109096909442</v>
      </c>
      <c r="AD87" s="26">
        <f t="shared" si="58"/>
        <v>4944.9652145749578</v>
      </c>
      <c r="AE87" s="26">
        <f t="shared" si="58"/>
        <v>5491.2398059546758</v>
      </c>
      <c r="AF87" s="26">
        <f t="shared" si="58"/>
        <v>5868.7153966121696</v>
      </c>
      <c r="AG87" s="26">
        <f t="shared" si="58"/>
        <v>6570.0755201232269</v>
      </c>
      <c r="AH87" s="26">
        <f t="shared" si="58"/>
        <v>6812.9421019217889</v>
      </c>
      <c r="AI87" s="26">
        <f t="shared" si="58"/>
        <v>7128.7258794092622</v>
      </c>
      <c r="AJ87" s="26">
        <f t="shared" si="58"/>
        <v>7777.0733447600987</v>
      </c>
      <c r="AK87" s="26">
        <f t="shared" si="58"/>
        <v>8808.4913321947224</v>
      </c>
      <c r="AL87" s="26">
        <f t="shared" si="58"/>
        <v>9997.6788240199094</v>
      </c>
      <c r="AM87" s="26">
        <f t="shared" si="58"/>
        <v>11368.232103847531</v>
      </c>
      <c r="AN87" s="26">
        <f t="shared" si="58"/>
        <v>12515.712179699884</v>
      </c>
      <c r="AO87" s="26">
        <f t="shared" si="58"/>
        <v>13813.408451195435</v>
      </c>
      <c r="AP87" s="26">
        <f t="shared" si="58"/>
        <v>15772.661226457916</v>
      </c>
      <c r="AQ87" s="26">
        <f t="shared" si="58"/>
        <v>18028.352407719194</v>
      </c>
      <c r="AS87" s="25">
        <f>SUM(H87:J87)/AS86</f>
        <v>79.612568757971928</v>
      </c>
      <c r="AT87" s="25">
        <f>SUM(K87:M87)/AT86</f>
        <v>289.72429156693687</v>
      </c>
      <c r="AU87" s="25">
        <f>SUM(N87:P87)/AU86</f>
        <v>406.09970975874108</v>
      </c>
      <c r="AV87" s="25">
        <f>SUM(Q87:S87)/AV86</f>
        <v>473.43611582847484</v>
      </c>
      <c r="AW87" s="25">
        <f>SUM(T87:V87)/AW86</f>
        <v>428.86814605795092</v>
      </c>
      <c r="AX87" s="25">
        <f>SUM(W87:Y87)/AX86</f>
        <v>524.23688741335297</v>
      </c>
      <c r="AY87" s="25">
        <f>SUM(Z87:AB87)/AY86</f>
        <v>535.45632615479701</v>
      </c>
      <c r="AZ87" s="25">
        <f>SUM(AC87:AE87)/AZ86</f>
        <v>655.89634479219899</v>
      </c>
      <c r="BA87" s="25">
        <f>SUM(AF87:AH87)/BA86</f>
        <v>740.45126994835323</v>
      </c>
      <c r="BB87" s="25">
        <f>SUM(AI87:AK87)/BB86</f>
        <v>817.73415711600285</v>
      </c>
      <c r="BC87" s="25">
        <f>SUM(AL87:AN87)/BC86</f>
        <v>1129.3874369189109</v>
      </c>
      <c r="BD87" s="25">
        <f>SUM(AO87:AQ87)/BD86</f>
        <v>1535.9490995281465</v>
      </c>
      <c r="BF87" s="27">
        <f>SUM(H87:S87)/BF86</f>
        <v>1066.629652867887</v>
      </c>
      <c r="BG87" s="27">
        <f>SUM(T87:AE87)/BG86</f>
        <v>1918.1267151941297</v>
      </c>
      <c r="BH87" s="27">
        <f>SUM(AF87:AQ87)/BH86</f>
        <v>4014.9054441277794</v>
      </c>
    </row>
    <row r="88" spans="1:60">
      <c r="B88" s="1" t="s">
        <v>4</v>
      </c>
      <c r="H88" s="26">
        <f t="shared" ref="H88:AQ88" si="59">IF(ISNUMBER(H18/H86),H18/H86,"n/a ")</f>
        <v>22359.583333333332</v>
      </c>
      <c r="I88" s="26">
        <f t="shared" si="59"/>
        <v>18509.583333333332</v>
      </c>
      <c r="J88" s="26">
        <f t="shared" si="59"/>
        <v>16690.546875</v>
      </c>
      <c r="K88" s="26">
        <f t="shared" si="59"/>
        <v>17860.546875</v>
      </c>
      <c r="L88" s="26">
        <f t="shared" si="59"/>
        <v>16028.930555555555</v>
      </c>
      <c r="M88" s="26">
        <f t="shared" si="59"/>
        <v>15611.497222222222</v>
      </c>
      <c r="N88" s="26">
        <f t="shared" si="59"/>
        <v>15626.088500000002</v>
      </c>
      <c r="O88" s="26">
        <f t="shared" si="59"/>
        <v>14969.037363636364</v>
      </c>
      <c r="P88" s="26">
        <f t="shared" si="59"/>
        <v>14725.725190909092</v>
      </c>
      <c r="Q88" s="26">
        <f t="shared" si="59"/>
        <v>14234.867293076923</v>
      </c>
      <c r="R88" s="26">
        <f t="shared" si="59"/>
        <v>14111.13767623077</v>
      </c>
      <c r="S88" s="26">
        <f t="shared" si="59"/>
        <v>13836.573559238461</v>
      </c>
      <c r="T88" s="26">
        <f t="shared" si="59"/>
        <v>15701.525899819375</v>
      </c>
      <c r="U88" s="26">
        <f t="shared" si="59"/>
        <v>14634.479166871824</v>
      </c>
      <c r="V88" s="26">
        <f t="shared" si="59"/>
        <v>14288.712892382537</v>
      </c>
      <c r="W88" s="26">
        <f t="shared" si="59"/>
        <v>15208.156350738436</v>
      </c>
      <c r="X88" s="26">
        <f t="shared" si="59"/>
        <v>14667.700037282868</v>
      </c>
      <c r="Y88" s="26">
        <f t="shared" si="59"/>
        <v>14475.761977483666</v>
      </c>
      <c r="Z88" s="26">
        <f t="shared" si="59"/>
        <v>14068.92123522043</v>
      </c>
      <c r="AA88" s="26">
        <f t="shared" si="59"/>
        <v>13743.927514278546</v>
      </c>
      <c r="AB88" s="26">
        <f t="shared" si="59"/>
        <v>13576.299628628838</v>
      </c>
      <c r="AC88" s="26">
        <f t="shared" si="59"/>
        <v>13512.957318764449</v>
      </c>
      <c r="AD88" s="26">
        <f t="shared" si="59"/>
        <v>13861.415336482594</v>
      </c>
      <c r="AE88" s="26">
        <f t="shared" si="59"/>
        <v>13615.833419043896</v>
      </c>
      <c r="AF88" s="26">
        <f t="shared" si="59"/>
        <v>14040.014994633792</v>
      </c>
      <c r="AG88" s="26">
        <f t="shared" si="59"/>
        <v>13614.479991224696</v>
      </c>
      <c r="AH88" s="26">
        <f t="shared" si="59"/>
        <v>13533.030370492368</v>
      </c>
      <c r="AI88" s="26">
        <f t="shared" si="59"/>
        <v>13963.034596525782</v>
      </c>
      <c r="AJ88" s="26">
        <f t="shared" si="59"/>
        <v>13541.117875280348</v>
      </c>
      <c r="AK88" s="26">
        <f t="shared" si="59"/>
        <v>13435.787862606885</v>
      </c>
      <c r="AL88" s="26">
        <f t="shared" si="59"/>
        <v>13722.23001829102</v>
      </c>
      <c r="AM88" s="26">
        <f t="shared" si="59"/>
        <v>13828.457570603639</v>
      </c>
      <c r="AN88" s="26">
        <f t="shared" si="59"/>
        <v>13921.287259737708</v>
      </c>
      <c r="AO88" s="26">
        <f t="shared" si="59"/>
        <v>13986.905377772615</v>
      </c>
      <c r="AP88" s="26">
        <f t="shared" si="59"/>
        <v>14189.783724761084</v>
      </c>
      <c r="AQ88" s="26">
        <f t="shared" si="59"/>
        <v>14524.48069879783</v>
      </c>
      <c r="AS88" s="25">
        <f>SUM(H88:J88)/AS86</f>
        <v>7194.964192708333</v>
      </c>
      <c r="AT88" s="25">
        <f>SUM(K88:M88)/AS86</f>
        <v>6187.6218315972219</v>
      </c>
      <c r="AU88" s="25">
        <f>SUM(N88:P88)/AS86</f>
        <v>5665.1063818181819</v>
      </c>
      <c r="AV88" s="25">
        <f>SUM(Q88:S88)/AS86</f>
        <v>5272.8223160682692</v>
      </c>
      <c r="AW88" s="25">
        <f>SUM(T88:V88)/AS86</f>
        <v>5578.089744884217</v>
      </c>
      <c r="AX88" s="25">
        <f>SUM(W88:Y88)/AS86</f>
        <v>5543.952295688121</v>
      </c>
      <c r="AY88" s="25">
        <f>SUM(Z88:AB88)/AS86</f>
        <v>5173.6435472659768</v>
      </c>
      <c r="AZ88" s="25">
        <f>SUM(AC88:AE88)/AS86</f>
        <v>5123.7757592863672</v>
      </c>
      <c r="BA88" s="25">
        <f>SUM(AF88:AH88)/BA86</f>
        <v>1584.1355906288793</v>
      </c>
      <c r="BB88" s="25">
        <f>SUM(AI88:AK88)/BB86</f>
        <v>1411.7220804970004</v>
      </c>
      <c r="BC88" s="25">
        <f>SUM(AL88:AN88)/BC86</f>
        <v>1382.399161621079</v>
      </c>
      <c r="BD88" s="25">
        <f>SUM(AO88:AQ88)/BD86</f>
        <v>1377.4570903655333</v>
      </c>
      <c r="BF88" s="24">
        <f>SUM(AS88:AV88)</f>
        <v>24320.514722192005</v>
      </c>
      <c r="BG88" s="24">
        <f>SUM(AW88:AZ88)</f>
        <v>21419.461347124681</v>
      </c>
      <c r="BH88" s="24">
        <f>SUM(BA88:BD88)</f>
        <v>5755.713923112492</v>
      </c>
    </row>
    <row r="89" spans="1:60">
      <c r="B89" s="1" t="s">
        <v>3</v>
      </c>
      <c r="H89" s="20">
        <f t="shared" ref="H89:AQ89" si="60">SUM(H18,H9)</f>
        <v>134457.5</v>
      </c>
      <c r="I89" s="20">
        <f t="shared" si="60"/>
        <v>111387.5</v>
      </c>
      <c r="J89" s="20">
        <f t="shared" si="60"/>
        <v>133887.375</v>
      </c>
      <c r="K89" s="20">
        <f t="shared" si="60"/>
        <v>143283.67499999999</v>
      </c>
      <c r="L89" s="20">
        <f t="shared" si="60"/>
        <v>144699.60500000001</v>
      </c>
      <c r="M89" s="20">
        <f t="shared" si="60"/>
        <v>140986.628</v>
      </c>
      <c r="N89" s="20">
        <f t="shared" si="60"/>
        <v>156792.35330000002</v>
      </c>
      <c r="O89" s="20">
        <f t="shared" si="60"/>
        <v>165244.02612999998</v>
      </c>
      <c r="P89" s="20">
        <f t="shared" si="60"/>
        <v>162626.05374300003</v>
      </c>
      <c r="Q89" s="20">
        <f t="shared" si="60"/>
        <v>185760.65911730001</v>
      </c>
      <c r="R89" s="20">
        <f t="shared" si="60"/>
        <v>184222.91252903003</v>
      </c>
      <c r="S89" s="20">
        <f t="shared" si="60"/>
        <v>180731.391281933</v>
      </c>
      <c r="T89" s="20">
        <f t="shared" si="60"/>
        <v>252165.94291012629</v>
      </c>
      <c r="U89" s="20">
        <f t="shared" si="60"/>
        <v>249821.82720113892</v>
      </c>
      <c r="V89" s="20">
        <f t="shared" si="60"/>
        <v>244047.36867125283</v>
      </c>
      <c r="W89" s="20">
        <f t="shared" si="60"/>
        <v>259791.83241337811</v>
      </c>
      <c r="X89" s="20">
        <f t="shared" si="60"/>
        <v>250729.39252971593</v>
      </c>
      <c r="Y89" s="20">
        <f t="shared" si="60"/>
        <v>276555.81865768752</v>
      </c>
      <c r="Z89" s="20">
        <f t="shared" si="60"/>
        <v>283046.39989845629</v>
      </c>
      <c r="AA89" s="20">
        <f t="shared" si="60"/>
        <v>290457.25051330193</v>
      </c>
      <c r="AB89" s="20">
        <f t="shared" si="60"/>
        <v>300696.84181463212</v>
      </c>
      <c r="AC89" s="20">
        <f t="shared" si="60"/>
        <v>299505.13599609537</v>
      </c>
      <c r="AD89" s="20">
        <f t="shared" si="60"/>
        <v>321254.63522070483</v>
      </c>
      <c r="AE89" s="20">
        <f t="shared" si="60"/>
        <v>315850.45936777536</v>
      </c>
      <c r="AF89" s="20">
        <f t="shared" si="60"/>
        <v>339915.27967395331</v>
      </c>
      <c r="AG89" s="20">
        <f t="shared" si="60"/>
        <v>329997.93157240923</v>
      </c>
      <c r="AH89" s="20">
        <f t="shared" si="60"/>
        <v>355434.24259411974</v>
      </c>
      <c r="AI89" s="20">
        <f t="shared" si="60"/>
        <v>394897.96696017188</v>
      </c>
      <c r="AJ89" s="20">
        <f t="shared" si="60"/>
        <v>397018.7164663251</v>
      </c>
      <c r="AK89" s="20">
        <f t="shared" si="60"/>
        <v>394396.77590711415</v>
      </c>
      <c r="AL89" s="20">
        <f t="shared" si="60"/>
        <v>403179.49121110555</v>
      </c>
      <c r="AM89" s="20">
        <f t="shared" si="60"/>
        <v>406783.57229623804</v>
      </c>
      <c r="AN89" s="20">
        <f t="shared" si="60"/>
        <v>423972.75081573706</v>
      </c>
      <c r="AO89" s="20">
        <f t="shared" si="60"/>
        <v>440561.61303691741</v>
      </c>
      <c r="AP89" s="20">
        <f t="shared" si="60"/>
        <v>447547.59642615658</v>
      </c>
      <c r="AQ89" s="20">
        <f t="shared" si="60"/>
        <v>458689.63271715201</v>
      </c>
      <c r="AS89" s="19">
        <f>SUM(H89:J89)</f>
        <v>379732.375</v>
      </c>
      <c r="AT89" s="19">
        <f>SUM(K89:M89)</f>
        <v>428969.90800000005</v>
      </c>
      <c r="AU89" s="19">
        <f>SUM(N89:P89)</f>
        <v>484662.433173</v>
      </c>
      <c r="AV89" s="19">
        <f>SUM(Q89:S89)</f>
        <v>550714.962928263</v>
      </c>
      <c r="AW89" s="19">
        <f>SUM(T89:V89)</f>
        <v>746035.1387825181</v>
      </c>
      <c r="AX89" s="19">
        <f>SUM(W89:Y89)</f>
        <v>787077.04360078159</v>
      </c>
      <c r="AY89" s="19">
        <f>SUM(Z89:AB89)</f>
        <v>874200.4922263904</v>
      </c>
      <c r="AZ89" s="19">
        <f>SUM(AC89:AE89)</f>
        <v>936610.23058457556</v>
      </c>
      <c r="BA89" s="18">
        <f>SUM(AF89:AH89)</f>
        <v>1025347.4538404823</v>
      </c>
      <c r="BB89" s="18">
        <f>SUM(AI89:AK89)</f>
        <v>1186313.4593336112</v>
      </c>
      <c r="BC89" s="18">
        <f>SUM(AL89:AN89)</f>
        <v>1233935.8143230807</v>
      </c>
      <c r="BD89" s="18">
        <f>SUM(AO89:AQ89)</f>
        <v>1346798.842180226</v>
      </c>
      <c r="BF89" s="18">
        <f>SUM(AS89:AV89)</f>
        <v>1844079.6791012632</v>
      </c>
      <c r="BG89" s="18">
        <f>SUM(AW89:AZ89)</f>
        <v>3343922.9051942658</v>
      </c>
      <c r="BH89" s="18">
        <f>SUM(BA89:BD89)</f>
        <v>4792395.5696774004</v>
      </c>
    </row>
    <row r="90" spans="1:60">
      <c r="AS90" s="23"/>
      <c r="AT90" s="23"/>
      <c r="AU90" s="23"/>
      <c r="AV90" s="23"/>
      <c r="AW90" s="23"/>
      <c r="AX90" s="23"/>
      <c r="AY90" s="23"/>
      <c r="AZ90" s="23"/>
      <c r="BA90" s="22"/>
      <c r="BB90" s="22"/>
      <c r="BC90" s="22"/>
      <c r="BD90" s="22"/>
      <c r="BF90" s="21"/>
      <c r="BG90" s="21"/>
      <c r="BH90" s="21"/>
    </row>
    <row r="91" spans="1:60">
      <c r="B91" s="1" t="s">
        <v>2</v>
      </c>
      <c r="H91" s="20">
        <f>Staffing!H117</f>
        <v>65257.5</v>
      </c>
      <c r="I91" s="20">
        <f>Staffing!I117</f>
        <v>65257.5</v>
      </c>
      <c r="J91" s="20">
        <f>Staffing!J117</f>
        <v>83549.375000000015</v>
      </c>
      <c r="K91" s="20">
        <f>Staffing!K117</f>
        <v>83549.375000000015</v>
      </c>
      <c r="L91" s="20">
        <f>Staffing!L117</f>
        <v>87504.375</v>
      </c>
      <c r="M91" s="20">
        <f>Staffing!M117</f>
        <v>87504.375</v>
      </c>
      <c r="N91" s="20">
        <f>Staffing!N117</f>
        <v>99369.375</v>
      </c>
      <c r="O91" s="20">
        <f>Staffing!O117</f>
        <v>107773.75</v>
      </c>
      <c r="P91" s="20">
        <f>Staffing!P117</f>
        <v>107773.75</v>
      </c>
      <c r="Q91" s="20">
        <f>Staffing!Q117</f>
        <v>124088.125</v>
      </c>
      <c r="R91" s="20">
        <f>Staffing!R117</f>
        <v>124088.125</v>
      </c>
      <c r="S91" s="20">
        <f>Staffing!S117</f>
        <v>124088.125</v>
      </c>
      <c r="T91" s="20">
        <f>Staffing!T117</f>
        <v>159663.35</v>
      </c>
      <c r="U91" s="20">
        <f>Staffing!U117</f>
        <v>167078.97500000001</v>
      </c>
      <c r="V91" s="20">
        <f>Staffing!V117</f>
        <v>167627.73125000001</v>
      </c>
      <c r="W91" s="20">
        <f>Staffing!W117</f>
        <v>167627.73125000001</v>
      </c>
      <c r="X91" s="20">
        <f>Staffing!X117</f>
        <v>167746.38125000001</v>
      </c>
      <c r="Y91" s="20">
        <f>Staffing!Y117</f>
        <v>183072.00625000003</v>
      </c>
      <c r="Z91" s="20">
        <f>Staffing!Z117</f>
        <v>188371.70624999999</v>
      </c>
      <c r="AA91" s="20">
        <f>Staffing!AA117</f>
        <v>193567.58750000002</v>
      </c>
      <c r="AB91" s="20">
        <f>Staffing!AB117</f>
        <v>200983.21250000002</v>
      </c>
      <c r="AC91" s="20">
        <f>Staffing!AC117</f>
        <v>201472.64375000002</v>
      </c>
      <c r="AD91" s="20">
        <f>Staffing!AD117</f>
        <v>210371.39375000002</v>
      </c>
      <c r="AE91" s="20">
        <f>Staffing!AE117</f>
        <v>210371.39375000002</v>
      </c>
      <c r="AF91" s="20">
        <f>Staffing!AF117</f>
        <v>217312.41875000001</v>
      </c>
      <c r="AG91" s="20">
        <f>Staffing!AG117</f>
        <v>217534.88750000001</v>
      </c>
      <c r="AH91" s="20">
        <f>Staffing!AH117</f>
        <v>231871.76250000001</v>
      </c>
      <c r="AI91" s="20">
        <f>Staffing!AI117</f>
        <v>248186.13750000001</v>
      </c>
      <c r="AJ91" s="20">
        <f>Staffing!AJ117</f>
        <v>254613.01250000001</v>
      </c>
      <c r="AK91" s="20">
        <f>Staffing!AK117</f>
        <v>255072.78125</v>
      </c>
      <c r="AL91" s="20">
        <f>Staffing!AL117</f>
        <v>255221.09375</v>
      </c>
      <c r="AM91" s="20">
        <f>Staffing!AM117</f>
        <v>255369.40625</v>
      </c>
      <c r="AN91" s="20">
        <f>Staffing!AN117</f>
        <v>260535.62500000003</v>
      </c>
      <c r="AO91" s="20">
        <f>Staffing!AO117</f>
        <v>268445.625</v>
      </c>
      <c r="AP91" s="20">
        <f>Staffing!AP117</f>
        <v>268712.58750000002</v>
      </c>
      <c r="AQ91" s="20">
        <f>Staffing!AQ117</f>
        <v>268712.58750000002</v>
      </c>
      <c r="AR91" s="17"/>
      <c r="AS91" s="19">
        <f>SUM(H91:J91)</f>
        <v>214064.375</v>
      </c>
      <c r="AT91" s="19">
        <f>SUM(K91:M91)</f>
        <v>258558.125</v>
      </c>
      <c r="AU91" s="19">
        <f>SUM(N91:P91)</f>
        <v>314916.875</v>
      </c>
      <c r="AV91" s="19">
        <f>SUM(Q91:S91)</f>
        <v>372264.375</v>
      </c>
      <c r="AW91" s="19">
        <f>SUM(T91:V91)</f>
        <v>494370.05625000002</v>
      </c>
      <c r="AX91" s="19">
        <f>SUM(W91:Y91)</f>
        <v>518446.11875000008</v>
      </c>
      <c r="AY91" s="19">
        <f>SUM(Z91:AB91)</f>
        <v>582922.50625000009</v>
      </c>
      <c r="AZ91" s="19">
        <f>SUM(AC91:AE91)</f>
        <v>622215.43125000002</v>
      </c>
      <c r="BA91" s="18">
        <f>SUM(AF91:AH91)</f>
        <v>666719.06875000009</v>
      </c>
      <c r="BB91" s="18">
        <f>SUM(AI91:AK91)</f>
        <v>757871.93125000002</v>
      </c>
      <c r="BC91" s="18">
        <f>SUM(AL91:AN91)</f>
        <v>771126.125</v>
      </c>
      <c r="BD91" s="18">
        <f>SUM(AO91:AQ91)</f>
        <v>805870.8</v>
      </c>
      <c r="BE91" s="17"/>
      <c r="BF91" s="16">
        <f>SUM(AS91:AV91)</f>
        <v>1159803.75</v>
      </c>
      <c r="BG91" s="16">
        <f>SUM(AW91:AZ91)</f>
        <v>2217954.1125000003</v>
      </c>
      <c r="BH91" s="16">
        <f>SUM(BA91:BD91)</f>
        <v>3001587.9249999998</v>
      </c>
    </row>
    <row r="92" spans="1:60">
      <c r="B92" s="1" t="s">
        <v>1</v>
      </c>
      <c r="H92" s="15">
        <f t="shared" ref="H92:AQ92" si="61">H91/H18</f>
        <v>0.4864245383224941</v>
      </c>
      <c r="I92" s="15">
        <f t="shared" si="61"/>
        <v>0.5876010174909394</v>
      </c>
      <c r="J92" s="15">
        <f t="shared" si="61"/>
        <v>0.62572376766414384</v>
      </c>
      <c r="K92" s="15">
        <f t="shared" si="61"/>
        <v>0.58473416005074041</v>
      </c>
      <c r="L92" s="15">
        <f t="shared" si="61"/>
        <v>0.60657249088670395</v>
      </c>
      <c r="M92" s="15">
        <f t="shared" si="61"/>
        <v>0.62279153593887981</v>
      </c>
      <c r="N92" s="15">
        <f t="shared" si="61"/>
        <v>0.63591969929006864</v>
      </c>
      <c r="O92" s="15">
        <f t="shared" si="61"/>
        <v>0.6545252976764262</v>
      </c>
      <c r="P92" s="15">
        <f t="shared" si="61"/>
        <v>0.66533997540658851</v>
      </c>
      <c r="Q92" s="15">
        <f t="shared" si="61"/>
        <v>0.67055352101931276</v>
      </c>
      <c r="R92" s="15">
        <f t="shared" si="61"/>
        <v>0.67643308453390527</v>
      </c>
      <c r="S92" s="15">
        <f t="shared" si="61"/>
        <v>0.68985579007327136</v>
      </c>
      <c r="T92" s="15">
        <f t="shared" si="61"/>
        <v>0.63554073907649922</v>
      </c>
      <c r="U92" s="15">
        <f t="shared" si="61"/>
        <v>0.67157668461807041</v>
      </c>
      <c r="V92" s="15">
        <f t="shared" si="61"/>
        <v>0.69008698359867515</v>
      </c>
      <c r="W92" s="15">
        <f t="shared" si="61"/>
        <v>0.64836621560199759</v>
      </c>
      <c r="X92" s="15">
        <f t="shared" si="61"/>
        <v>0.67273220519202637</v>
      </c>
      <c r="Y92" s="15">
        <f t="shared" si="61"/>
        <v>0.66562083329273747</v>
      </c>
      <c r="Z92" s="15">
        <f t="shared" si="61"/>
        <v>0.66946037688528071</v>
      </c>
      <c r="AA92" s="15">
        <f t="shared" si="61"/>
        <v>0.67066012659704555</v>
      </c>
      <c r="AB92" s="15">
        <f t="shared" si="61"/>
        <v>0.67290799540968038</v>
      </c>
      <c r="AC92" s="15">
        <f t="shared" si="61"/>
        <v>0.67770860420501666</v>
      </c>
      <c r="AD92" s="15">
        <f t="shared" si="61"/>
        <v>0.65985919294136919</v>
      </c>
      <c r="AE92" s="15">
        <f t="shared" si="61"/>
        <v>0.671760740269015</v>
      </c>
      <c r="AF92" s="15">
        <f t="shared" si="61"/>
        <v>0.64491983221129812</v>
      </c>
      <c r="AG92" s="15">
        <f t="shared" si="61"/>
        <v>0.6657583434457699</v>
      </c>
      <c r="AH92" s="15">
        <f t="shared" si="61"/>
        <v>0.65899096265857238</v>
      </c>
      <c r="AI92" s="15">
        <f t="shared" si="61"/>
        <v>0.63480402943393466</v>
      </c>
      <c r="AJ92" s="15">
        <f t="shared" si="61"/>
        <v>0.64837771390734356</v>
      </c>
      <c r="AK92" s="15">
        <f t="shared" si="61"/>
        <v>0.65464066837723589</v>
      </c>
      <c r="AL92" s="15">
        <f t="shared" si="61"/>
        <v>0.64134818895753409</v>
      </c>
      <c r="AM92" s="15">
        <f t="shared" si="61"/>
        <v>0.63679130878247281</v>
      </c>
      <c r="AN92" s="15">
        <f t="shared" si="61"/>
        <v>0.6238303018464515</v>
      </c>
      <c r="AO92" s="15">
        <f t="shared" si="61"/>
        <v>0.61911738561440055</v>
      </c>
      <c r="AP92" s="15">
        <f t="shared" si="61"/>
        <v>0.61087245246346533</v>
      </c>
      <c r="AQ92" s="15">
        <f t="shared" si="61"/>
        <v>0.5967957246546115</v>
      </c>
      <c r="AR92" s="14"/>
      <c r="AS92" s="13">
        <f t="shared" ref="AS92:BD92" si="62">AS91/AS18</f>
        <v>0.5652023241576084</v>
      </c>
      <c r="AT92" s="13">
        <f t="shared" si="62"/>
        <v>0.6046046958338247</v>
      </c>
      <c r="AU92" s="13">
        <f t="shared" si="62"/>
        <v>0.65213240941273709</v>
      </c>
      <c r="AV92" s="13">
        <f t="shared" si="62"/>
        <v>0.67885184246068653</v>
      </c>
      <c r="AW92" s="13">
        <f t="shared" si="62"/>
        <v>0.6654430289009764</v>
      </c>
      <c r="AX92" s="13">
        <f t="shared" si="62"/>
        <v>0.66218788012658036</v>
      </c>
      <c r="AY92" s="13">
        <f t="shared" si="62"/>
        <v>0.67104439560514029</v>
      </c>
      <c r="AZ92" s="13">
        <f t="shared" si="62"/>
        <v>0.66958035188938014</v>
      </c>
      <c r="BA92" s="13">
        <f t="shared" si="62"/>
        <v>0.65649955725100673</v>
      </c>
      <c r="BB92" s="13">
        <f t="shared" si="62"/>
        <v>0.64593455131901978</v>
      </c>
      <c r="BC92" s="13">
        <f t="shared" si="62"/>
        <v>0.63383256677892752</v>
      </c>
      <c r="BD92" s="13">
        <f t="shared" si="62"/>
        <v>0.60878501406427277</v>
      </c>
      <c r="BE92" s="12"/>
      <c r="BF92" s="11">
        <f>BF91/BF18</f>
        <v>0.63112924960891403</v>
      </c>
      <c r="BG92" s="11">
        <f>BG91/BG18</f>
        <v>0.66729690652450702</v>
      </c>
      <c r="BH92" s="11">
        <f>BH91/BH18</f>
        <v>0.63469162987327377</v>
      </c>
    </row>
    <row r="93" spans="1:60" ht="5.25" customHeight="1" thickBot="1">
      <c r="A93" s="1" t="s">
        <v>0</v>
      </c>
      <c r="B93" s="7"/>
      <c r="C93" s="7"/>
      <c r="D93" s="7"/>
      <c r="E93" s="7"/>
      <c r="F93" s="10"/>
      <c r="G93" s="7"/>
      <c r="H93" s="9"/>
      <c r="I93" s="7"/>
      <c r="J93" s="7"/>
      <c r="K93" s="8"/>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S93" s="6"/>
      <c r="AT93" s="6"/>
      <c r="AU93" s="6"/>
      <c r="AV93" s="6"/>
      <c r="AW93" s="6"/>
      <c r="AX93" s="6"/>
      <c r="AY93" s="6"/>
      <c r="AZ93" s="6"/>
      <c r="BA93" s="6"/>
      <c r="BB93" s="6"/>
      <c r="BC93" s="6"/>
      <c r="BD93" s="6"/>
      <c r="BF93" s="6"/>
      <c r="BG93" s="6"/>
      <c r="BH93" s="6"/>
    </row>
    <row r="94" spans="1:60" ht="13.5" thickTop="1">
      <c r="H94" s="5"/>
    </row>
    <row r="147" spans="8:8">
      <c r="H147" s="5"/>
    </row>
    <row r="148" spans="8:8">
      <c r="H148" s="5"/>
    </row>
    <row r="149" spans="8:8">
      <c r="H149" s="5"/>
    </row>
    <row r="150" spans="8:8">
      <c r="H150" s="5"/>
    </row>
    <row r="151" spans="8:8">
      <c r="H151" s="5"/>
    </row>
    <row r="152" spans="8:8">
      <c r="H152" s="5"/>
    </row>
    <row r="153" spans="8:8">
      <c r="H153" s="5"/>
    </row>
    <row r="154" spans="8:8">
      <c r="H154" s="5"/>
    </row>
    <row r="155" spans="8:8">
      <c r="H155" s="5"/>
    </row>
    <row r="156" spans="8:8">
      <c r="H156" s="5"/>
    </row>
    <row r="157" spans="8:8">
      <c r="H157" s="5"/>
    </row>
    <row r="158" spans="8:8">
      <c r="H158" s="5"/>
    </row>
    <row r="159" spans="8:8">
      <c r="H159" s="5"/>
    </row>
    <row r="160" spans="8:8">
      <c r="H160" s="5"/>
    </row>
    <row r="161" spans="8:8">
      <c r="H161" s="5"/>
    </row>
    <row r="162" spans="8:8">
      <c r="H162" s="5"/>
    </row>
    <row r="163" spans="8:8">
      <c r="H163" s="5"/>
    </row>
    <row r="164" spans="8:8">
      <c r="H164" s="5"/>
    </row>
    <row r="165" spans="8:8">
      <c r="H165" s="5"/>
    </row>
    <row r="166" spans="8:8">
      <c r="H166" s="5"/>
    </row>
    <row r="167" spans="8:8">
      <c r="H167" s="5"/>
    </row>
    <row r="168" spans="8:8">
      <c r="H168" s="5"/>
    </row>
    <row r="169" spans="8:8">
      <c r="H169" s="5"/>
    </row>
    <row r="170" spans="8:8">
      <c r="H170" s="5"/>
    </row>
    <row r="171" spans="8:8">
      <c r="H171" s="5"/>
    </row>
    <row r="172" spans="8:8">
      <c r="H172" s="5"/>
    </row>
    <row r="173" spans="8:8">
      <c r="H173" s="5"/>
    </row>
    <row r="174" spans="8:8">
      <c r="H174" s="5"/>
    </row>
    <row r="175" spans="8:8">
      <c r="H175" s="5"/>
    </row>
    <row r="176" spans="8:8">
      <c r="H176" s="5"/>
    </row>
    <row r="177" spans="8:8">
      <c r="H177" s="5"/>
    </row>
    <row r="178" spans="8:8">
      <c r="H178" s="5"/>
    </row>
    <row r="179" spans="8:8">
      <c r="H179" s="5"/>
    </row>
    <row r="180" spans="8:8">
      <c r="H180" s="5"/>
    </row>
    <row r="181" spans="8:8">
      <c r="H181" s="5"/>
    </row>
    <row r="182" spans="8:8">
      <c r="H182" s="5"/>
    </row>
  </sheetData>
  <mergeCells count="3">
    <mergeCell ref="B2:D2"/>
    <mergeCell ref="AS2:BD2"/>
    <mergeCell ref="BF2:BH2"/>
  </mergeCells>
  <dataValidations count="2">
    <dataValidation type="list" allowBlank="1" showInputMessage="1" showErrorMessage="1" sqref="D4">
      <formula1>$BK$2:$BK$4</formula1>
    </dataValidation>
    <dataValidation type="date" operator="greaterThan" allowBlank="1" showInputMessage="1" showErrorMessage="1" sqref="H4">
      <formula1>40179</formula1>
    </dataValidation>
  </dataValidations>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9" max="1048575" man="1"/>
    <brk id="44" max="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AB1"/>
  <sheetViews>
    <sheetView showGridLines="0" zoomScale="90" zoomScaleNormal="90" zoomScaleSheetLayoutView="90" workbookViewId="0"/>
  </sheetViews>
  <sheetFormatPr defaultColWidth="9.140625" defaultRowHeight="12.75"/>
  <cols>
    <col min="1" max="1" width="1.7109375" style="1" customWidth="1"/>
    <col min="2" max="16384" width="9.140625" style="1"/>
  </cols>
  <sheetData>
    <row r="1" spans="2:28" ht="18.75">
      <c r="B1" s="127" t="s">
        <v>193</v>
      </c>
      <c r="C1" s="127"/>
      <c r="D1" s="123"/>
      <c r="E1" s="123"/>
      <c r="F1" s="127"/>
      <c r="G1" s="123"/>
      <c r="H1" s="123"/>
      <c r="I1" s="127"/>
      <c r="J1" s="123"/>
      <c r="K1" s="123"/>
      <c r="L1" s="127"/>
      <c r="M1" s="123"/>
      <c r="N1" s="123"/>
      <c r="O1" s="123"/>
      <c r="P1" s="123"/>
      <c r="Q1" s="123"/>
      <c r="R1" s="123"/>
      <c r="S1" s="123"/>
      <c r="T1" s="123"/>
      <c r="U1" s="123"/>
      <c r="V1" s="123"/>
      <c r="W1" s="123"/>
      <c r="X1" s="123"/>
      <c r="Y1" s="123"/>
      <c r="Z1" s="123"/>
      <c r="AA1" s="123"/>
      <c r="AB1" s="123"/>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Q29"/>
  <sheetViews>
    <sheetView showGridLines="0" zoomScale="90" zoomScaleNormal="90" workbookViewId="0"/>
  </sheetViews>
  <sheetFormatPr defaultColWidth="10.28515625" defaultRowHeight="15"/>
  <cols>
    <col min="1" max="1" width="1.7109375" style="393" customWidth="1"/>
    <col min="2" max="2" width="23.42578125" style="393" customWidth="1"/>
    <col min="3" max="3" width="12.5703125" style="393" customWidth="1"/>
    <col min="4" max="4" width="13.28515625" style="393" bestFit="1" customWidth="1"/>
    <col min="5" max="5" width="13.28515625" style="393" customWidth="1"/>
    <col min="6" max="6" width="26.28515625" style="393" customWidth="1"/>
    <col min="7" max="7" width="12.5703125" style="393" customWidth="1"/>
    <col min="8" max="8" width="13.28515625" style="393" bestFit="1" customWidth="1"/>
    <col min="9" max="9" width="13.42578125" style="393" customWidth="1"/>
    <col min="10" max="10" width="13.28515625" style="393" customWidth="1"/>
    <col min="11" max="15" width="12.42578125" style="393" customWidth="1"/>
    <col min="16" max="16384" width="10.28515625" style="393"/>
  </cols>
  <sheetData>
    <row r="1" spans="2:17" ht="18.75">
      <c r="B1" s="127" t="s">
        <v>194</v>
      </c>
      <c r="C1" s="123"/>
      <c r="D1" s="127"/>
      <c r="E1" s="123"/>
      <c r="F1" s="123"/>
      <c r="G1" s="127"/>
      <c r="H1" s="123"/>
      <c r="I1" s="123"/>
      <c r="J1" s="127"/>
      <c r="K1" s="123"/>
      <c r="L1" s="123"/>
      <c r="M1" s="127"/>
      <c r="N1" s="123"/>
      <c r="O1" s="123"/>
    </row>
    <row r="2" spans="2:17" ht="15.75" thickBot="1"/>
    <row r="3" spans="2:17" ht="30">
      <c r="B3" s="394" t="s">
        <v>195</v>
      </c>
      <c r="C3" s="395" t="s">
        <v>256</v>
      </c>
      <c r="D3" s="395" t="s">
        <v>255</v>
      </c>
      <c r="E3" s="396" t="s">
        <v>196</v>
      </c>
      <c r="F3" s="395" t="s">
        <v>197</v>
      </c>
      <c r="G3" s="395" t="s">
        <v>198</v>
      </c>
      <c r="H3" s="395" t="s">
        <v>199</v>
      </c>
      <c r="I3" s="395" t="s">
        <v>200</v>
      </c>
      <c r="J3" s="397" t="s">
        <v>254</v>
      </c>
    </row>
    <row r="4" spans="2:17" s="402" customFormat="1">
      <c r="B4" s="398" t="s">
        <v>46</v>
      </c>
      <c r="C4" s="399"/>
      <c r="D4" s="399"/>
      <c r="E4" s="400"/>
      <c r="F4" s="399"/>
      <c r="G4" s="399"/>
      <c r="H4" s="399"/>
      <c r="I4" s="399"/>
      <c r="J4" s="401"/>
    </row>
    <row r="5" spans="2:17" s="402" customFormat="1" ht="28.5" customHeight="1">
      <c r="B5" s="403" t="s">
        <v>46</v>
      </c>
      <c r="C5" s="404"/>
      <c r="D5" s="405"/>
      <c r="E5" s="405">
        <f>+C5-D5</f>
        <v>0</v>
      </c>
      <c r="F5" s="405"/>
      <c r="G5" s="405"/>
      <c r="H5" s="405"/>
      <c r="I5" s="405">
        <f>+G5-H5</f>
        <v>0</v>
      </c>
      <c r="J5" s="406"/>
    </row>
    <row r="6" spans="2:17" s="402" customFormat="1" ht="28.5" customHeight="1">
      <c r="B6" s="407" t="s">
        <v>45</v>
      </c>
      <c r="C6" s="408"/>
      <c r="D6" s="405"/>
      <c r="E6" s="408">
        <f>+C6-D6</f>
        <v>0</v>
      </c>
      <c r="F6" s="408"/>
      <c r="G6" s="408"/>
      <c r="H6" s="405"/>
      <c r="I6" s="408">
        <f>+G6-H6</f>
        <v>0</v>
      </c>
      <c r="J6" s="406"/>
    </row>
    <row r="7" spans="2:17" s="402" customFormat="1" ht="28.5" customHeight="1">
      <c r="B7" s="409" t="s">
        <v>44</v>
      </c>
      <c r="C7" s="410">
        <f>+C5-C6</f>
        <v>0</v>
      </c>
      <c r="D7" s="410">
        <f>+D5-D6</f>
        <v>0</v>
      </c>
      <c r="E7" s="410">
        <f>+C7-D7</f>
        <v>0</v>
      </c>
      <c r="F7" s="410"/>
      <c r="G7" s="410">
        <f>+G5-G6</f>
        <v>0</v>
      </c>
      <c r="H7" s="410">
        <f>+H5-H6</f>
        <v>0</v>
      </c>
      <c r="I7" s="410">
        <f>+G7-H7</f>
        <v>0</v>
      </c>
      <c r="J7" s="411"/>
    </row>
    <row r="8" spans="2:17">
      <c r="B8" s="398" t="s">
        <v>201</v>
      </c>
      <c r="C8" s="412"/>
      <c r="D8" s="413"/>
      <c r="E8" s="413"/>
      <c r="F8" s="413"/>
      <c r="G8" s="413"/>
      <c r="H8" s="413"/>
      <c r="I8" s="413"/>
      <c r="J8" s="414"/>
    </row>
    <row r="9" spans="2:17" ht="28.5" customHeight="1">
      <c r="B9" s="403" t="s">
        <v>237</v>
      </c>
      <c r="C9" s="405"/>
      <c r="D9" s="405"/>
      <c r="E9" s="405">
        <f t="shared" ref="E9:E13" si="0">+C9-D9</f>
        <v>0</v>
      </c>
      <c r="F9" s="415" t="s">
        <v>202</v>
      </c>
      <c r="G9" s="405"/>
      <c r="H9" s="405"/>
      <c r="I9" s="405">
        <f>+G9-H9</f>
        <v>0</v>
      </c>
      <c r="J9" s="406"/>
    </row>
    <row r="10" spans="2:17" ht="28.5" customHeight="1">
      <c r="B10" s="403" t="s">
        <v>238</v>
      </c>
      <c r="C10" s="405"/>
      <c r="D10" s="405"/>
      <c r="E10" s="405">
        <f t="shared" si="0"/>
        <v>0</v>
      </c>
      <c r="F10" s="405"/>
      <c r="G10" s="405"/>
      <c r="H10" s="405"/>
      <c r="I10" s="405">
        <f t="shared" ref="I10:I15" si="1">+G10-H10</f>
        <v>0</v>
      </c>
      <c r="J10" s="406"/>
    </row>
    <row r="11" spans="2:17" ht="28.5" customHeight="1">
      <c r="B11" s="403" t="s">
        <v>239</v>
      </c>
      <c r="C11" s="405"/>
      <c r="D11" s="405"/>
      <c r="E11" s="405">
        <f t="shared" si="0"/>
        <v>0</v>
      </c>
      <c r="F11" s="405"/>
      <c r="G11" s="405"/>
      <c r="H11" s="405"/>
      <c r="I11" s="405">
        <f t="shared" si="1"/>
        <v>0</v>
      </c>
      <c r="J11" s="406"/>
    </row>
    <row r="12" spans="2:17" ht="28.5" customHeight="1">
      <c r="B12" s="403" t="s">
        <v>240</v>
      </c>
      <c r="C12" s="405"/>
      <c r="D12" s="405"/>
      <c r="E12" s="405">
        <f t="shared" si="0"/>
        <v>0</v>
      </c>
      <c r="F12" s="405"/>
      <c r="G12" s="405"/>
      <c r="H12" s="405"/>
      <c r="I12" s="405">
        <f t="shared" si="1"/>
        <v>0</v>
      </c>
      <c r="J12" s="406"/>
    </row>
    <row r="13" spans="2:17" ht="28.5" customHeight="1">
      <c r="B13" s="409" t="s">
        <v>203</v>
      </c>
      <c r="C13" s="410">
        <f>SUM(C9:C12)</f>
        <v>0</v>
      </c>
      <c r="D13" s="410">
        <f>SUM(D9:D12)</f>
        <v>0</v>
      </c>
      <c r="E13" s="410">
        <f t="shared" si="0"/>
        <v>0</v>
      </c>
      <c r="F13" s="416"/>
      <c r="G13" s="410">
        <f>SUM(G9:G12)</f>
        <v>0</v>
      </c>
      <c r="H13" s="410">
        <f>SUM(H9:H12)</f>
        <v>0</v>
      </c>
      <c r="I13" s="410">
        <f t="shared" si="1"/>
        <v>0</v>
      </c>
      <c r="J13" s="411">
        <f>SUM(J9:J12)</f>
        <v>0</v>
      </c>
    </row>
    <row r="14" spans="2:17" ht="9" customHeight="1">
      <c r="B14" s="417"/>
      <c r="C14" s="418"/>
      <c r="D14" s="418"/>
      <c r="E14" s="418"/>
      <c r="F14" s="419"/>
      <c r="G14" s="419"/>
      <c r="H14" s="418"/>
      <c r="I14" s="418"/>
      <c r="J14" s="420"/>
    </row>
    <row r="15" spans="2:17" s="402" customFormat="1" ht="28.5" customHeight="1">
      <c r="B15" s="409" t="s">
        <v>41</v>
      </c>
      <c r="C15" s="410">
        <f>+C7-C13</f>
        <v>0</v>
      </c>
      <c r="D15" s="410">
        <f>+D7-D13</f>
        <v>0</v>
      </c>
      <c r="E15" s="410">
        <f>+C15-D15</f>
        <v>0</v>
      </c>
      <c r="F15" s="410"/>
      <c r="G15" s="410">
        <f>+G7-G13</f>
        <v>0</v>
      </c>
      <c r="H15" s="410">
        <f>+H7-H13</f>
        <v>0</v>
      </c>
      <c r="I15" s="410">
        <f t="shared" si="1"/>
        <v>0</v>
      </c>
      <c r="J15" s="411">
        <f>+J7-J13</f>
        <v>0</v>
      </c>
      <c r="K15" s="393"/>
      <c r="L15" s="393"/>
      <c r="M15" s="393"/>
      <c r="N15" s="393"/>
      <c r="O15" s="393"/>
      <c r="P15" s="393"/>
      <c r="Q15" s="393"/>
    </row>
    <row r="16" spans="2:17" s="402" customFormat="1" ht="9" customHeight="1" thickBot="1">
      <c r="B16" s="398"/>
      <c r="C16" s="412"/>
      <c r="D16" s="413"/>
      <c r="E16" s="413"/>
      <c r="F16" s="413"/>
      <c r="G16" s="413"/>
      <c r="H16" s="413"/>
      <c r="I16" s="413"/>
      <c r="J16" s="414"/>
      <c r="K16" s="393"/>
      <c r="L16" s="393"/>
      <c r="M16" s="393"/>
      <c r="N16" s="393"/>
      <c r="O16" s="393"/>
      <c r="P16" s="393"/>
      <c r="Q16" s="393"/>
    </row>
    <row r="17" spans="2:10" ht="28.5" customHeight="1" thickBot="1">
      <c r="B17" s="421" t="s">
        <v>33</v>
      </c>
      <c r="C17" s="422"/>
      <c r="D17" s="422"/>
      <c r="E17" s="422">
        <f>+C17-D17</f>
        <v>0</v>
      </c>
      <c r="F17" s="422"/>
      <c r="G17" s="422"/>
      <c r="H17" s="422"/>
      <c r="I17" s="422"/>
      <c r="J17" s="423"/>
    </row>
    <row r="19" spans="2:10" ht="15.75">
      <c r="B19" s="424" t="s">
        <v>204</v>
      </c>
      <c r="C19" s="425"/>
      <c r="D19" s="425"/>
      <c r="E19" s="425"/>
      <c r="F19" s="425"/>
    </row>
    <row r="20" spans="2:10" ht="15.75">
      <c r="B20" s="426" t="s">
        <v>205</v>
      </c>
      <c r="C20" s="425"/>
      <c r="D20" s="425"/>
      <c r="E20" s="425"/>
      <c r="F20" s="425"/>
    </row>
    <row r="21" spans="2:10" ht="15.75">
      <c r="B21" s="426" t="s">
        <v>206</v>
      </c>
      <c r="C21" s="425"/>
      <c r="D21" s="425"/>
      <c r="E21" s="425"/>
      <c r="F21" s="425"/>
    </row>
    <row r="22" spans="2:10" ht="28.5" customHeight="1"/>
    <row r="23" spans="2:10" ht="28.5" customHeight="1"/>
    <row r="24" spans="2:10" ht="28.5" customHeight="1"/>
    <row r="25" spans="2:10" ht="28.5" customHeight="1"/>
    <row r="26" spans="2:10" ht="28.5" customHeight="1"/>
    <row r="27" spans="2:10" ht="28.5" customHeight="1"/>
    <row r="28" spans="2:10" ht="28.5" customHeight="1"/>
    <row r="29" spans="2:10" ht="28.5" customHeight="1"/>
  </sheetData>
  <conditionalFormatting sqref="E9:E14 I9:I14">
    <cfRule type="expression" dxfId="39" priority="39">
      <formula>E9&gt;0</formula>
    </cfRule>
    <cfRule type="expression" dxfId="38" priority="40">
      <formula>E9&lt;0</formula>
    </cfRule>
  </conditionalFormatting>
  <conditionalFormatting sqref="I22">
    <cfRule type="expression" dxfId="37" priority="13">
      <formula>I22&gt;0</formula>
    </cfRule>
    <cfRule type="expression" dxfId="36" priority="14">
      <formula>I22&lt;0</formula>
    </cfRule>
  </conditionalFormatting>
  <conditionalFormatting sqref="E5">
    <cfRule type="expression" dxfId="35" priority="37">
      <formula>E5&lt;0</formula>
    </cfRule>
    <cfRule type="expression" dxfId="34" priority="38">
      <formula>E5&gt;0</formula>
    </cfRule>
  </conditionalFormatting>
  <conditionalFormatting sqref="E7">
    <cfRule type="expression" dxfId="33" priority="35">
      <formula>E7&lt;0</formula>
    </cfRule>
    <cfRule type="expression" dxfId="32" priority="36">
      <formula>E7&gt;0</formula>
    </cfRule>
  </conditionalFormatting>
  <conditionalFormatting sqref="I7">
    <cfRule type="expression" dxfId="31" priority="33">
      <formula>I7&lt;0</formula>
    </cfRule>
    <cfRule type="expression" dxfId="30" priority="34">
      <formula>I7&gt;0</formula>
    </cfRule>
  </conditionalFormatting>
  <conditionalFormatting sqref="I5">
    <cfRule type="expression" dxfId="29" priority="31">
      <formula>I5&lt;0</formula>
    </cfRule>
    <cfRule type="expression" dxfId="28" priority="32">
      <formula>I5&gt;0</formula>
    </cfRule>
  </conditionalFormatting>
  <conditionalFormatting sqref="E6">
    <cfRule type="expression" dxfId="27" priority="29">
      <formula>E6&gt;0</formula>
    </cfRule>
    <cfRule type="expression" dxfId="26" priority="30">
      <formula>E6&lt;0</formula>
    </cfRule>
  </conditionalFormatting>
  <conditionalFormatting sqref="I6">
    <cfRule type="expression" dxfId="25" priority="27">
      <formula>I6&gt;0</formula>
    </cfRule>
    <cfRule type="expression" dxfId="24" priority="28">
      <formula>I6&lt;0</formula>
    </cfRule>
  </conditionalFormatting>
  <conditionalFormatting sqref="E15">
    <cfRule type="expression" dxfId="23" priority="25">
      <formula>E15&lt;0</formula>
    </cfRule>
    <cfRule type="expression" dxfId="22" priority="26">
      <formula>E15&gt;0</formula>
    </cfRule>
  </conditionalFormatting>
  <conditionalFormatting sqref="I32">
    <cfRule type="expression" dxfId="21" priority="9">
      <formula>I32&lt;0</formula>
    </cfRule>
    <cfRule type="expression" dxfId="20" priority="10">
      <formula>I32&gt;0</formula>
    </cfRule>
  </conditionalFormatting>
  <conditionalFormatting sqref="I15">
    <cfRule type="expression" dxfId="19" priority="23">
      <formula>I15&lt;0</formula>
    </cfRule>
    <cfRule type="expression" dxfId="18" priority="24">
      <formula>I15&gt;0</formula>
    </cfRule>
  </conditionalFormatting>
  <conditionalFormatting sqref="E25:E31 I25:I31">
    <cfRule type="expression" dxfId="17" priority="21">
      <formula>E25&gt;0</formula>
    </cfRule>
    <cfRule type="expression" dxfId="16" priority="22">
      <formula>E25&lt;0</formula>
    </cfRule>
  </conditionalFormatting>
  <conditionalFormatting sqref="E21">
    <cfRule type="expression" dxfId="15" priority="19">
      <formula>E21&lt;0</formula>
    </cfRule>
    <cfRule type="expression" dxfId="14" priority="20">
      <formula>E21&gt;0</formula>
    </cfRule>
  </conditionalFormatting>
  <conditionalFormatting sqref="I23">
    <cfRule type="expression" dxfId="13" priority="17">
      <formula>I23&lt;0</formula>
    </cfRule>
    <cfRule type="expression" dxfId="12" priority="18">
      <formula>I23&gt;0</formula>
    </cfRule>
  </conditionalFormatting>
  <conditionalFormatting sqref="I21">
    <cfRule type="expression" dxfId="11" priority="15">
      <formula>I21&lt;0</formula>
    </cfRule>
    <cfRule type="expression" dxfId="10" priority="16">
      <formula>I21&gt;0</formula>
    </cfRule>
  </conditionalFormatting>
  <conditionalFormatting sqref="E22:E23">
    <cfRule type="expression" dxfId="9" priority="7">
      <formula>E22&gt;0</formula>
    </cfRule>
    <cfRule type="expression" dxfId="8" priority="8">
      <formula>E22&lt;0</formula>
    </cfRule>
  </conditionalFormatting>
  <conditionalFormatting sqref="E32">
    <cfRule type="expression" dxfId="7" priority="11">
      <formula>E32&lt;0</formula>
    </cfRule>
    <cfRule type="expression" dxfId="6" priority="12">
      <formula>E32&gt;0</formula>
    </cfRule>
  </conditionalFormatting>
  <conditionalFormatting sqref="I17">
    <cfRule type="expression" dxfId="5" priority="1">
      <formula>I17&lt;0</formula>
    </cfRule>
    <cfRule type="expression" dxfId="4" priority="2">
      <formula>I17&gt;0</formula>
    </cfRule>
  </conditionalFormatting>
  <conditionalFormatting sqref="E24">
    <cfRule type="expression" dxfId="3" priority="5">
      <formula>E24&gt;0</formula>
    </cfRule>
    <cfRule type="expression" dxfId="2" priority="6">
      <formula>E24&lt;0</formula>
    </cfRule>
  </conditionalFormatting>
  <conditionalFormatting sqref="E17">
    <cfRule type="expression" dxfId="1" priority="3">
      <formula>E17&lt;0</formula>
    </cfRule>
    <cfRule type="expression" dxfId="0" priority="4">
      <formula>E17&gt;0</formula>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Q117"/>
  <sheetViews>
    <sheetView showGridLines="0" zoomScale="90" zoomScaleNormal="90" workbookViewId="0"/>
  </sheetViews>
  <sheetFormatPr defaultColWidth="10.28515625" defaultRowHeight="12.75"/>
  <cols>
    <col min="1" max="1" width="1.7109375" style="427" customWidth="1"/>
    <col min="2" max="2" width="20.85546875" style="427" customWidth="1"/>
    <col min="3" max="15" width="13.42578125" style="427" customWidth="1"/>
    <col min="16" max="16" width="10.28515625" style="427"/>
    <col min="17" max="17" width="10.5703125" style="427" bestFit="1" customWidth="1"/>
    <col min="18" max="16384" width="10.28515625" style="427"/>
  </cols>
  <sheetData>
    <row r="1" spans="2:15" ht="18.75">
      <c r="B1" s="127" t="s">
        <v>207</v>
      </c>
      <c r="C1" s="123"/>
      <c r="D1" s="123"/>
      <c r="E1" s="123"/>
      <c r="F1" s="123"/>
      <c r="G1" s="123"/>
      <c r="H1" s="125"/>
      <c r="I1" s="123"/>
      <c r="J1" s="123"/>
      <c r="K1" s="124"/>
      <c r="L1" s="124"/>
      <c r="M1" s="124"/>
      <c r="N1" s="124"/>
      <c r="O1" s="124"/>
    </row>
    <row r="2" spans="2:15" ht="13.5" thickBot="1">
      <c r="B2" s="428"/>
      <c r="C2" s="429"/>
      <c r="D2" s="430"/>
      <c r="E2" s="429"/>
      <c r="F2" s="429"/>
      <c r="G2" s="429"/>
      <c r="H2" s="429"/>
      <c r="I2" s="429"/>
      <c r="J2" s="429"/>
      <c r="K2" s="429"/>
      <c r="L2" s="429"/>
      <c r="M2" s="429"/>
      <c r="N2" s="429"/>
      <c r="O2" s="429"/>
    </row>
    <row r="3" spans="2:15" ht="13.5" thickBot="1">
      <c r="B3" s="431" t="s">
        <v>208</v>
      </c>
      <c r="C3" s="432">
        <v>2020</v>
      </c>
    </row>
    <row r="4" spans="2:15" ht="13.5" thickBot="1">
      <c r="B4" s="433" t="s">
        <v>209</v>
      </c>
      <c r="C4" s="434">
        <f>DATE($C$3,1,1)</f>
        <v>43831</v>
      </c>
      <c r="D4" s="435">
        <f>DATE($C$3,2,1)</f>
        <v>43862</v>
      </c>
      <c r="E4" s="436">
        <f>DATE($C$3,3,1)</f>
        <v>43891</v>
      </c>
      <c r="F4" s="434">
        <f>DATE($C$3,4,1)</f>
        <v>43922</v>
      </c>
      <c r="G4" s="435">
        <f>DATE($C$3,5,1)</f>
        <v>43952</v>
      </c>
      <c r="H4" s="436">
        <f>DATE($C$3,6,1)</f>
        <v>43983</v>
      </c>
      <c r="I4" s="434">
        <f>DATE($C$3,7,1)</f>
        <v>44013</v>
      </c>
      <c r="J4" s="435">
        <f>DATE($C$3,8,1)</f>
        <v>44044</v>
      </c>
      <c r="K4" s="436">
        <f>DATE($C$3,9,1)</f>
        <v>44075</v>
      </c>
      <c r="L4" s="435">
        <f>DATE($C$3,10,1)</f>
        <v>44105</v>
      </c>
      <c r="M4" s="435">
        <f>DATE($C$3,11,1)</f>
        <v>44136</v>
      </c>
      <c r="N4" s="436">
        <f>DATE($C$3,12,1)</f>
        <v>44166</v>
      </c>
    </row>
    <row r="5" spans="2:15">
      <c r="B5" s="437" t="str">
        <f>$C$3&amp;" Plan"</f>
        <v>2020 Plan</v>
      </c>
      <c r="C5" s="438"/>
      <c r="D5" s="439"/>
      <c r="E5" s="440"/>
      <c r="F5" s="439"/>
      <c r="G5" s="439"/>
      <c r="H5" s="439"/>
      <c r="I5" s="438"/>
      <c r="J5" s="439"/>
      <c r="K5" s="439"/>
      <c r="L5" s="438"/>
      <c r="M5" s="439"/>
      <c r="N5" s="440"/>
    </row>
    <row r="6" spans="2:15">
      <c r="B6" s="441">
        <f>DATE($C$3,1,1)</f>
        <v>43831</v>
      </c>
      <c r="C6" s="442"/>
      <c r="D6" s="443"/>
      <c r="E6" s="444"/>
      <c r="F6" s="443"/>
      <c r="G6" s="443"/>
      <c r="H6" s="443"/>
      <c r="I6" s="445"/>
      <c r="J6" s="443"/>
      <c r="K6" s="443"/>
      <c r="L6" s="445"/>
      <c r="M6" s="443"/>
      <c r="N6" s="444"/>
    </row>
    <row r="7" spans="2:15">
      <c r="B7" s="446">
        <f>DATE($C$3,2,1)</f>
        <v>43862</v>
      </c>
      <c r="C7" s="447">
        <f t="shared" ref="C7:M17" si="0">+C$18</f>
        <v>0</v>
      </c>
      <c r="D7" s="448"/>
      <c r="E7" s="449"/>
      <c r="F7" s="450"/>
      <c r="G7" s="451"/>
      <c r="H7" s="449"/>
      <c r="I7" s="450"/>
      <c r="J7" s="451"/>
      <c r="K7" s="451"/>
      <c r="L7" s="452"/>
      <c r="M7" s="451"/>
      <c r="N7" s="453"/>
    </row>
    <row r="8" spans="2:15">
      <c r="B8" s="454">
        <f>DATE($C$3,3,1)</f>
        <v>43891</v>
      </c>
      <c r="C8" s="447">
        <f t="shared" si="0"/>
        <v>0</v>
      </c>
      <c r="D8" s="455">
        <f t="shared" si="0"/>
        <v>0</v>
      </c>
      <c r="E8" s="456"/>
      <c r="F8" s="450"/>
      <c r="G8" s="451"/>
      <c r="H8" s="449"/>
      <c r="I8" s="450"/>
      <c r="J8" s="451"/>
      <c r="K8" s="451"/>
      <c r="L8" s="452"/>
      <c r="M8" s="451"/>
      <c r="N8" s="453"/>
    </row>
    <row r="9" spans="2:15">
      <c r="B9" s="446">
        <f>DATE($C$3,4,1)</f>
        <v>43922</v>
      </c>
      <c r="C9" s="447">
        <f t="shared" si="0"/>
        <v>0</v>
      </c>
      <c r="D9" s="455">
        <f t="shared" si="0"/>
        <v>0</v>
      </c>
      <c r="E9" s="457">
        <f t="shared" si="0"/>
        <v>0</v>
      </c>
      <c r="F9" s="448"/>
      <c r="G9" s="458"/>
      <c r="H9" s="458"/>
      <c r="I9" s="459"/>
      <c r="J9" s="458"/>
      <c r="K9" s="458"/>
      <c r="L9" s="459"/>
      <c r="M9" s="458"/>
      <c r="N9" s="460"/>
    </row>
    <row r="10" spans="2:15">
      <c r="B10" s="454">
        <f>DATE($C$3,5,1)</f>
        <v>43952</v>
      </c>
      <c r="C10" s="447">
        <f t="shared" si="0"/>
        <v>0</v>
      </c>
      <c r="D10" s="455">
        <f t="shared" si="0"/>
        <v>0</v>
      </c>
      <c r="E10" s="461">
        <f t="shared" si="0"/>
        <v>0</v>
      </c>
      <c r="F10" s="462">
        <f t="shared" si="0"/>
        <v>0</v>
      </c>
      <c r="G10" s="463"/>
      <c r="H10" s="458"/>
      <c r="I10" s="459"/>
      <c r="J10" s="458"/>
      <c r="K10" s="458"/>
      <c r="L10" s="459"/>
      <c r="M10" s="458"/>
      <c r="N10" s="460"/>
    </row>
    <row r="11" spans="2:15">
      <c r="B11" s="446">
        <f>DATE($C$3,6,1)</f>
        <v>43983</v>
      </c>
      <c r="C11" s="447">
        <f t="shared" si="0"/>
        <v>0</v>
      </c>
      <c r="D11" s="455">
        <f t="shared" si="0"/>
        <v>0</v>
      </c>
      <c r="E11" s="461">
        <f t="shared" si="0"/>
        <v>0</v>
      </c>
      <c r="F11" s="455">
        <f t="shared" si="0"/>
        <v>0</v>
      </c>
      <c r="G11" s="462">
        <f t="shared" si="0"/>
        <v>0</v>
      </c>
      <c r="H11" s="463"/>
      <c r="I11" s="459"/>
      <c r="J11" s="458"/>
      <c r="K11" s="458"/>
      <c r="L11" s="459"/>
      <c r="M11" s="458"/>
      <c r="N11" s="460"/>
    </row>
    <row r="12" spans="2:15">
      <c r="B12" s="454">
        <f>DATE($C$3,7,1)</f>
        <v>44013</v>
      </c>
      <c r="C12" s="447">
        <f t="shared" si="0"/>
        <v>0</v>
      </c>
      <c r="D12" s="455">
        <f t="shared" si="0"/>
        <v>0</v>
      </c>
      <c r="E12" s="461">
        <f t="shared" si="0"/>
        <v>0</v>
      </c>
      <c r="F12" s="455">
        <f t="shared" si="0"/>
        <v>0</v>
      </c>
      <c r="G12" s="455">
        <f t="shared" si="0"/>
        <v>0</v>
      </c>
      <c r="H12" s="464">
        <f t="shared" si="0"/>
        <v>0</v>
      </c>
      <c r="I12" s="465"/>
      <c r="J12" s="458"/>
      <c r="K12" s="458"/>
      <c r="L12" s="459"/>
      <c r="M12" s="458"/>
      <c r="N12" s="460"/>
    </row>
    <row r="13" spans="2:15">
      <c r="B13" s="446">
        <f>DATE($C$3,8,1)</f>
        <v>44044</v>
      </c>
      <c r="C13" s="447">
        <f t="shared" si="0"/>
        <v>0</v>
      </c>
      <c r="D13" s="455">
        <f t="shared" si="0"/>
        <v>0</v>
      </c>
      <c r="E13" s="461">
        <f t="shared" si="0"/>
        <v>0</v>
      </c>
      <c r="F13" s="455">
        <f t="shared" si="0"/>
        <v>0</v>
      </c>
      <c r="G13" s="455">
        <f t="shared" si="0"/>
        <v>0</v>
      </c>
      <c r="H13" s="455">
        <f t="shared" si="0"/>
        <v>0</v>
      </c>
      <c r="I13" s="466">
        <f t="shared" si="0"/>
        <v>0</v>
      </c>
      <c r="J13" s="463"/>
      <c r="K13" s="458"/>
      <c r="L13" s="459"/>
      <c r="M13" s="458"/>
      <c r="N13" s="460"/>
    </row>
    <row r="14" spans="2:15">
      <c r="B14" s="454">
        <f>DATE($C$3,9,1)</f>
        <v>44075</v>
      </c>
      <c r="C14" s="447">
        <f t="shared" si="0"/>
        <v>0</v>
      </c>
      <c r="D14" s="455">
        <f t="shared" si="0"/>
        <v>0</v>
      </c>
      <c r="E14" s="461">
        <f t="shared" si="0"/>
        <v>0</v>
      </c>
      <c r="F14" s="455">
        <f t="shared" si="0"/>
        <v>0</v>
      </c>
      <c r="G14" s="455">
        <f t="shared" si="0"/>
        <v>0</v>
      </c>
      <c r="H14" s="455">
        <f t="shared" si="0"/>
        <v>0</v>
      </c>
      <c r="I14" s="447">
        <f t="shared" si="0"/>
        <v>0</v>
      </c>
      <c r="J14" s="462">
        <f t="shared" si="0"/>
        <v>0</v>
      </c>
      <c r="K14" s="463"/>
      <c r="L14" s="459"/>
      <c r="M14" s="458"/>
      <c r="N14" s="460"/>
    </row>
    <row r="15" spans="2:15">
      <c r="B15" s="446">
        <f>DATE($C$3,10,1)</f>
        <v>44105</v>
      </c>
      <c r="C15" s="447">
        <f t="shared" si="0"/>
        <v>0</v>
      </c>
      <c r="D15" s="455">
        <f t="shared" si="0"/>
        <v>0</v>
      </c>
      <c r="E15" s="461">
        <f t="shared" si="0"/>
        <v>0</v>
      </c>
      <c r="F15" s="455">
        <f t="shared" si="0"/>
        <v>0</v>
      </c>
      <c r="G15" s="455">
        <f t="shared" si="0"/>
        <v>0</v>
      </c>
      <c r="H15" s="455">
        <f t="shared" si="0"/>
        <v>0</v>
      </c>
      <c r="I15" s="447">
        <f t="shared" si="0"/>
        <v>0</v>
      </c>
      <c r="J15" s="455">
        <f t="shared" si="0"/>
        <v>0</v>
      </c>
      <c r="K15" s="464">
        <f t="shared" si="0"/>
        <v>0</v>
      </c>
      <c r="L15" s="465"/>
      <c r="M15" s="458"/>
      <c r="N15" s="460"/>
    </row>
    <row r="16" spans="2:15">
      <c r="B16" s="454">
        <f>DATE($C$3,11,1)</f>
        <v>44136</v>
      </c>
      <c r="C16" s="447">
        <f t="shared" si="0"/>
        <v>0</v>
      </c>
      <c r="D16" s="455">
        <f t="shared" si="0"/>
        <v>0</v>
      </c>
      <c r="E16" s="461">
        <f t="shared" si="0"/>
        <v>0</v>
      </c>
      <c r="F16" s="455">
        <f t="shared" si="0"/>
        <v>0</v>
      </c>
      <c r="G16" s="455">
        <f t="shared" si="0"/>
        <v>0</v>
      </c>
      <c r="H16" s="455">
        <f t="shared" si="0"/>
        <v>0</v>
      </c>
      <c r="I16" s="447">
        <f t="shared" si="0"/>
        <v>0</v>
      </c>
      <c r="J16" s="455">
        <f t="shared" si="0"/>
        <v>0</v>
      </c>
      <c r="K16" s="455">
        <f t="shared" si="0"/>
        <v>0</v>
      </c>
      <c r="L16" s="466">
        <f t="shared" si="0"/>
        <v>0</v>
      </c>
      <c r="M16" s="463"/>
      <c r="N16" s="460"/>
    </row>
    <row r="17" spans="2:15">
      <c r="B17" s="446">
        <f>DATE($C$3,12,1)</f>
        <v>44166</v>
      </c>
      <c r="C17" s="467">
        <f t="shared" si="0"/>
        <v>0</v>
      </c>
      <c r="D17" s="468">
        <f t="shared" si="0"/>
        <v>0</v>
      </c>
      <c r="E17" s="469">
        <f t="shared" si="0"/>
        <v>0</v>
      </c>
      <c r="F17" s="468">
        <f t="shared" si="0"/>
        <v>0</v>
      </c>
      <c r="G17" s="468">
        <f t="shared" si="0"/>
        <v>0</v>
      </c>
      <c r="H17" s="468">
        <f t="shared" si="0"/>
        <v>0</v>
      </c>
      <c r="I17" s="467">
        <f t="shared" si="0"/>
        <v>0</v>
      </c>
      <c r="J17" s="468">
        <f t="shared" si="0"/>
        <v>0</v>
      </c>
      <c r="K17" s="468">
        <f t="shared" si="0"/>
        <v>0</v>
      </c>
      <c r="L17" s="467">
        <f t="shared" si="0"/>
        <v>0</v>
      </c>
      <c r="M17" s="470">
        <f t="shared" si="0"/>
        <v>0</v>
      </c>
      <c r="N17" s="471"/>
    </row>
    <row r="18" spans="2:15">
      <c r="B18" s="472" t="s">
        <v>210</v>
      </c>
      <c r="C18" s="473">
        <f>+C6</f>
        <v>0</v>
      </c>
      <c r="D18" s="474">
        <f>+D7</f>
        <v>0</v>
      </c>
      <c r="E18" s="475">
        <f>+E8</f>
        <v>0</v>
      </c>
      <c r="F18" s="474">
        <f>+F9</f>
        <v>0</v>
      </c>
      <c r="G18" s="474">
        <f>+G10</f>
        <v>0</v>
      </c>
      <c r="H18" s="474">
        <f>+H11</f>
        <v>0</v>
      </c>
      <c r="I18" s="473">
        <f>+I12</f>
        <v>0</v>
      </c>
      <c r="J18" s="474">
        <f>+J13</f>
        <v>0</v>
      </c>
      <c r="K18" s="474">
        <f>+K14</f>
        <v>0</v>
      </c>
      <c r="L18" s="473">
        <f>+L15</f>
        <v>0</v>
      </c>
      <c r="M18" s="474">
        <f>+M16</f>
        <v>0</v>
      </c>
      <c r="N18" s="475">
        <f>+N17</f>
        <v>0</v>
      </c>
    </row>
    <row r="19" spans="2:15" ht="13.5" thickBot="1">
      <c r="B19" s="476" t="s">
        <v>211</v>
      </c>
      <c r="C19" s="477">
        <f>+C18-C5</f>
        <v>0</v>
      </c>
      <c r="D19" s="478" t="str">
        <f t="shared" ref="D19:N19" si="1">+IF(D18&gt;0,D18-D5," ")</f>
        <v xml:space="preserve"> </v>
      </c>
      <c r="E19" s="479" t="str">
        <f t="shared" si="1"/>
        <v xml:space="preserve"> </v>
      </c>
      <c r="F19" s="478" t="str">
        <f t="shared" si="1"/>
        <v xml:space="preserve"> </v>
      </c>
      <c r="G19" s="478" t="str">
        <f t="shared" si="1"/>
        <v xml:space="preserve"> </v>
      </c>
      <c r="H19" s="478" t="str">
        <f t="shared" si="1"/>
        <v xml:space="preserve"> </v>
      </c>
      <c r="I19" s="477" t="str">
        <f t="shared" si="1"/>
        <v xml:space="preserve"> </v>
      </c>
      <c r="J19" s="478" t="str">
        <f t="shared" si="1"/>
        <v xml:space="preserve"> </v>
      </c>
      <c r="K19" s="478" t="str">
        <f t="shared" si="1"/>
        <v xml:space="preserve"> </v>
      </c>
      <c r="L19" s="477" t="str">
        <f t="shared" si="1"/>
        <v xml:space="preserve"> </v>
      </c>
      <c r="M19" s="478" t="str">
        <f t="shared" si="1"/>
        <v xml:space="preserve"> </v>
      </c>
      <c r="N19" s="479" t="str">
        <f t="shared" si="1"/>
        <v xml:space="preserve"> </v>
      </c>
    </row>
    <row r="20" spans="2:15" s="429" customFormat="1" ht="13.5" thickBot="1">
      <c r="B20" s="480"/>
      <c r="C20" s="481"/>
      <c r="D20" s="481"/>
      <c r="E20" s="481"/>
      <c r="F20" s="481"/>
      <c r="G20" s="481"/>
      <c r="H20" s="481"/>
      <c r="I20" s="481"/>
      <c r="J20" s="481"/>
      <c r="K20" s="481"/>
      <c r="L20" s="481"/>
      <c r="M20" s="481"/>
      <c r="N20" s="481"/>
    </row>
    <row r="21" spans="2:15" ht="13.5" thickBot="1">
      <c r="B21" s="482" t="s">
        <v>212</v>
      </c>
      <c r="C21" s="435">
        <f>DATE($C$3,1,1)</f>
        <v>43831</v>
      </c>
      <c r="D21" s="435">
        <f>DATE($C$3,2,1)</f>
        <v>43862</v>
      </c>
      <c r="E21" s="436">
        <f>DATE($C$3,3,1)</f>
        <v>43891</v>
      </c>
      <c r="F21" s="434">
        <f>DATE($C$3,4,1)</f>
        <v>43922</v>
      </c>
      <c r="G21" s="435">
        <f>DATE($C$3,5,1)</f>
        <v>43952</v>
      </c>
      <c r="H21" s="436">
        <f>DATE($C$3,6,1)</f>
        <v>43983</v>
      </c>
      <c r="I21" s="434">
        <f>DATE($C$3,7,1)</f>
        <v>44013</v>
      </c>
      <c r="J21" s="435">
        <f>DATE($C$3,8,1)</f>
        <v>44044</v>
      </c>
      <c r="K21" s="436">
        <f>DATE($C$3,9,1)</f>
        <v>44075</v>
      </c>
      <c r="L21" s="435">
        <f>DATE($C$3,10,1)</f>
        <v>44105</v>
      </c>
      <c r="M21" s="435">
        <f>DATE($C$3,11,1)</f>
        <v>44136</v>
      </c>
      <c r="N21" s="436">
        <f>DATE($C$3,12,1)</f>
        <v>44166</v>
      </c>
      <c r="O21" s="483">
        <f>DATE($C$3,12,1)</f>
        <v>44166</v>
      </c>
    </row>
    <row r="22" spans="2:15" s="488" customFormat="1">
      <c r="B22" s="484" t="str">
        <f>$C$3&amp;" Plan"</f>
        <v>2020 Plan</v>
      </c>
      <c r="C22" s="439"/>
      <c r="D22" s="439"/>
      <c r="E22" s="485"/>
      <c r="F22" s="486"/>
      <c r="G22" s="439"/>
      <c r="H22" s="485"/>
      <c r="I22" s="486"/>
      <c r="J22" s="439"/>
      <c r="K22" s="485"/>
      <c r="L22" s="486"/>
      <c r="M22" s="439"/>
      <c r="N22" s="439"/>
      <c r="O22" s="487" t="str">
        <f>IF(N22&gt;0,SUM(C22:N22)," ")</f>
        <v xml:space="preserve"> </v>
      </c>
    </row>
    <row r="23" spans="2:15">
      <c r="B23" s="489">
        <f>DATE($C$3,1,1)</f>
        <v>43831</v>
      </c>
      <c r="C23" s="490"/>
      <c r="D23" s="491"/>
      <c r="E23" s="492"/>
      <c r="F23" s="493"/>
      <c r="G23" s="491"/>
      <c r="H23" s="492"/>
      <c r="I23" s="493"/>
      <c r="J23" s="491"/>
      <c r="K23" s="492"/>
      <c r="L23" s="493"/>
      <c r="M23" s="491"/>
      <c r="N23" s="491"/>
      <c r="O23" s="494" t="str">
        <f>IF(N23&gt;0,SUM(C23:N23)," ")</f>
        <v xml:space="preserve"> </v>
      </c>
    </row>
    <row r="24" spans="2:15">
      <c r="B24" s="495">
        <f>DATE($C$3,2,1)</f>
        <v>43862</v>
      </c>
      <c r="C24" s="455">
        <f t="shared" ref="C24:H34" si="2">+C$35</f>
        <v>0</v>
      </c>
      <c r="D24" s="448"/>
      <c r="E24" s="449"/>
      <c r="F24" s="450"/>
      <c r="G24" s="451"/>
      <c r="H24" s="449"/>
      <c r="I24" s="450"/>
      <c r="J24" s="451"/>
      <c r="K24" s="449"/>
      <c r="L24" s="450"/>
      <c r="M24" s="451"/>
      <c r="N24" s="451"/>
      <c r="O24" s="494" t="str">
        <f>IF(N24&gt;0,SUM(C24:N24)," ")</f>
        <v xml:space="preserve"> </v>
      </c>
    </row>
    <row r="25" spans="2:15">
      <c r="B25" s="496">
        <f>DATE($C$3,3,1)</f>
        <v>43891</v>
      </c>
      <c r="C25" s="455">
        <f t="shared" si="2"/>
        <v>0</v>
      </c>
      <c r="D25" s="462">
        <f t="shared" si="2"/>
        <v>0</v>
      </c>
      <c r="E25" s="456"/>
      <c r="F25" s="450"/>
      <c r="G25" s="451"/>
      <c r="H25" s="449"/>
      <c r="I25" s="450"/>
      <c r="J25" s="451"/>
      <c r="K25" s="449"/>
      <c r="L25" s="450"/>
      <c r="M25" s="451"/>
      <c r="N25" s="451"/>
      <c r="O25" s="494" t="str">
        <f>IF(N25&gt;0,SUM(C25:N25)," ")</f>
        <v xml:space="preserve"> </v>
      </c>
    </row>
    <row r="26" spans="2:15">
      <c r="B26" s="495">
        <f>DATE($C$3,4,1)</f>
        <v>43922</v>
      </c>
      <c r="C26" s="455">
        <f t="shared" si="2"/>
        <v>0</v>
      </c>
      <c r="D26" s="455">
        <f t="shared" si="2"/>
        <v>0</v>
      </c>
      <c r="E26" s="457">
        <f t="shared" si="2"/>
        <v>0</v>
      </c>
      <c r="F26" s="448"/>
      <c r="G26" s="458"/>
      <c r="H26" s="497"/>
      <c r="I26" s="498"/>
      <c r="J26" s="458"/>
      <c r="K26" s="497"/>
      <c r="L26" s="498"/>
      <c r="M26" s="458"/>
      <c r="N26" s="458"/>
      <c r="O26" s="499" t="str">
        <f>IF(N26&gt;0,SUM(C26:N26)," ")</f>
        <v xml:space="preserve"> </v>
      </c>
    </row>
    <row r="27" spans="2:15">
      <c r="B27" s="496">
        <f>DATE($C$3,5,1)</f>
        <v>43952</v>
      </c>
      <c r="C27" s="455">
        <f t="shared" si="2"/>
        <v>0</v>
      </c>
      <c r="D27" s="455">
        <f t="shared" si="2"/>
        <v>0</v>
      </c>
      <c r="E27" s="461">
        <f t="shared" si="2"/>
        <v>0</v>
      </c>
      <c r="F27" s="462">
        <f t="shared" si="2"/>
        <v>0</v>
      </c>
      <c r="G27" s="463"/>
      <c r="H27" s="497"/>
      <c r="I27" s="498"/>
      <c r="J27" s="458"/>
      <c r="K27" s="497"/>
      <c r="L27" s="498"/>
      <c r="M27" s="458"/>
      <c r="N27" s="458"/>
      <c r="O27" s="499" t="str">
        <f t="shared" ref="O27:O34" si="3">IF(N27&gt;0,SUM(C27:N27)," ")</f>
        <v xml:space="preserve"> </v>
      </c>
    </row>
    <row r="28" spans="2:15">
      <c r="B28" s="495">
        <f>DATE($C$3,6,1)</f>
        <v>43983</v>
      </c>
      <c r="C28" s="455">
        <f t="shared" si="2"/>
        <v>0</v>
      </c>
      <c r="D28" s="455">
        <f t="shared" si="2"/>
        <v>0</v>
      </c>
      <c r="E28" s="461">
        <f t="shared" si="2"/>
        <v>0</v>
      </c>
      <c r="F28" s="455">
        <f t="shared" si="2"/>
        <v>0</v>
      </c>
      <c r="G28" s="462">
        <f t="shared" si="2"/>
        <v>0</v>
      </c>
      <c r="H28" s="500"/>
      <c r="I28" s="498"/>
      <c r="J28" s="458"/>
      <c r="K28" s="497"/>
      <c r="L28" s="498"/>
      <c r="M28" s="458"/>
      <c r="N28" s="458"/>
      <c r="O28" s="499" t="str">
        <f t="shared" si="3"/>
        <v xml:space="preserve"> </v>
      </c>
    </row>
    <row r="29" spans="2:15">
      <c r="B29" s="496">
        <f>DATE($C$3,7,1)</f>
        <v>44013</v>
      </c>
      <c r="C29" s="455">
        <f t="shared" si="2"/>
        <v>0</v>
      </c>
      <c r="D29" s="455">
        <f t="shared" si="2"/>
        <v>0</v>
      </c>
      <c r="E29" s="461">
        <f t="shared" si="2"/>
        <v>0</v>
      </c>
      <c r="F29" s="455">
        <f t="shared" si="2"/>
        <v>0</v>
      </c>
      <c r="G29" s="455">
        <f t="shared" si="2"/>
        <v>0</v>
      </c>
      <c r="H29" s="501">
        <f t="shared" si="2"/>
        <v>0</v>
      </c>
      <c r="I29" s="502"/>
      <c r="J29" s="458"/>
      <c r="K29" s="497"/>
      <c r="L29" s="498"/>
      <c r="M29" s="458"/>
      <c r="N29" s="458"/>
      <c r="O29" s="499" t="str">
        <f t="shared" si="3"/>
        <v xml:space="preserve"> </v>
      </c>
    </row>
    <row r="30" spans="2:15">
      <c r="B30" s="495">
        <f>DATE($C$3,8,1)</f>
        <v>44044</v>
      </c>
      <c r="C30" s="455">
        <f t="shared" si="2"/>
        <v>0</v>
      </c>
      <c r="D30" s="455">
        <f t="shared" si="2"/>
        <v>0</v>
      </c>
      <c r="E30" s="461">
        <f t="shared" si="2"/>
        <v>0</v>
      </c>
      <c r="F30" s="455">
        <f t="shared" si="2"/>
        <v>0</v>
      </c>
      <c r="G30" s="455">
        <f t="shared" si="2"/>
        <v>0</v>
      </c>
      <c r="H30" s="461">
        <f t="shared" si="2"/>
        <v>0</v>
      </c>
      <c r="I30" s="462">
        <f>+I$35</f>
        <v>0</v>
      </c>
      <c r="J30" s="463"/>
      <c r="K30" s="460"/>
      <c r="L30" s="458"/>
      <c r="M30" s="458"/>
      <c r="N30" s="458"/>
      <c r="O30" s="499" t="str">
        <f t="shared" si="3"/>
        <v xml:space="preserve"> </v>
      </c>
    </row>
    <row r="31" spans="2:15">
      <c r="B31" s="496">
        <f>DATE($C$3,9,1)</f>
        <v>44075</v>
      </c>
      <c r="C31" s="455">
        <f t="shared" si="2"/>
        <v>0</v>
      </c>
      <c r="D31" s="455">
        <f t="shared" si="2"/>
        <v>0</v>
      </c>
      <c r="E31" s="461">
        <f t="shared" si="2"/>
        <v>0</v>
      </c>
      <c r="F31" s="455">
        <f t="shared" si="2"/>
        <v>0</v>
      </c>
      <c r="G31" s="455">
        <f t="shared" si="2"/>
        <v>0</v>
      </c>
      <c r="H31" s="461">
        <f t="shared" si="2"/>
        <v>0</v>
      </c>
      <c r="I31" s="455">
        <f>+I$35</f>
        <v>0</v>
      </c>
      <c r="J31" s="462">
        <f>+J$35</f>
        <v>0</v>
      </c>
      <c r="K31" s="503"/>
      <c r="L31" s="458"/>
      <c r="M31" s="458"/>
      <c r="N31" s="458"/>
      <c r="O31" s="499" t="str">
        <f t="shared" si="3"/>
        <v xml:space="preserve"> </v>
      </c>
    </row>
    <row r="32" spans="2:15">
      <c r="B32" s="495">
        <f>DATE($C$3,10,1)</f>
        <v>44105</v>
      </c>
      <c r="C32" s="455">
        <f t="shared" si="2"/>
        <v>0</v>
      </c>
      <c r="D32" s="455">
        <f t="shared" si="2"/>
        <v>0</v>
      </c>
      <c r="E32" s="461">
        <f t="shared" si="2"/>
        <v>0</v>
      </c>
      <c r="F32" s="455">
        <f t="shared" si="2"/>
        <v>0</v>
      </c>
      <c r="G32" s="455">
        <f t="shared" si="2"/>
        <v>0</v>
      </c>
      <c r="H32" s="461">
        <f t="shared" si="2"/>
        <v>0</v>
      </c>
      <c r="I32" s="455">
        <f>+I$35</f>
        <v>0</v>
      </c>
      <c r="J32" s="455">
        <f>+J$35</f>
        <v>0</v>
      </c>
      <c r="K32" s="457">
        <f>+K$35</f>
        <v>0</v>
      </c>
      <c r="L32" s="448"/>
      <c r="M32" s="458"/>
      <c r="N32" s="458"/>
      <c r="O32" s="499" t="str">
        <f t="shared" si="3"/>
        <v xml:space="preserve"> </v>
      </c>
    </row>
    <row r="33" spans="2:17">
      <c r="B33" s="496">
        <f>DATE($C$3,11,1)</f>
        <v>44136</v>
      </c>
      <c r="C33" s="455">
        <f t="shared" si="2"/>
        <v>0</v>
      </c>
      <c r="D33" s="455">
        <f t="shared" si="2"/>
        <v>0</v>
      </c>
      <c r="E33" s="461">
        <f t="shared" si="2"/>
        <v>0</v>
      </c>
      <c r="F33" s="455">
        <f t="shared" si="2"/>
        <v>0</v>
      </c>
      <c r="G33" s="455">
        <f t="shared" si="2"/>
        <v>0</v>
      </c>
      <c r="H33" s="461">
        <f t="shared" si="2"/>
        <v>0</v>
      </c>
      <c r="I33" s="455">
        <f>+I$35</f>
        <v>0</v>
      </c>
      <c r="J33" s="455">
        <f>+J$35</f>
        <v>0</v>
      </c>
      <c r="K33" s="461">
        <f>+K$35</f>
        <v>0</v>
      </c>
      <c r="L33" s="462">
        <f>+L$35</f>
        <v>0</v>
      </c>
      <c r="M33" s="463"/>
      <c r="N33" s="458"/>
      <c r="O33" s="499" t="str">
        <f t="shared" si="3"/>
        <v xml:space="preserve"> </v>
      </c>
    </row>
    <row r="34" spans="2:17">
      <c r="B34" s="495">
        <f>DATE($C$3,12,1)</f>
        <v>44166</v>
      </c>
      <c r="C34" s="468">
        <f t="shared" si="2"/>
        <v>0</v>
      </c>
      <c r="D34" s="468">
        <f t="shared" si="2"/>
        <v>0</v>
      </c>
      <c r="E34" s="469">
        <f t="shared" si="2"/>
        <v>0</v>
      </c>
      <c r="F34" s="468">
        <f t="shared" si="2"/>
        <v>0</v>
      </c>
      <c r="G34" s="468">
        <f t="shared" si="2"/>
        <v>0</v>
      </c>
      <c r="H34" s="469">
        <f t="shared" si="2"/>
        <v>0</v>
      </c>
      <c r="I34" s="468">
        <f>+I$35</f>
        <v>0</v>
      </c>
      <c r="J34" s="468">
        <f>+J$35</f>
        <v>0</v>
      </c>
      <c r="K34" s="469">
        <f>+K$35</f>
        <v>0</v>
      </c>
      <c r="L34" s="468">
        <f>+L$35</f>
        <v>0</v>
      </c>
      <c r="M34" s="470">
        <f>+M$35</f>
        <v>0</v>
      </c>
      <c r="N34" s="504"/>
      <c r="O34" s="505" t="str">
        <f t="shared" si="3"/>
        <v xml:space="preserve"> </v>
      </c>
    </row>
    <row r="35" spans="2:17">
      <c r="B35" s="506" t="s">
        <v>210</v>
      </c>
      <c r="C35" s="474">
        <f>+C23</f>
        <v>0</v>
      </c>
      <c r="D35" s="474">
        <f>D24</f>
        <v>0</v>
      </c>
      <c r="E35" s="475">
        <f>+E25</f>
        <v>0</v>
      </c>
      <c r="F35" s="474">
        <f>+F26</f>
        <v>0</v>
      </c>
      <c r="G35" s="474">
        <f>+G27</f>
        <v>0</v>
      </c>
      <c r="H35" s="475">
        <f>+H28</f>
        <v>0</v>
      </c>
      <c r="I35" s="474">
        <f>+I29</f>
        <v>0</v>
      </c>
      <c r="J35" s="474">
        <f>+J30</f>
        <v>0</v>
      </c>
      <c r="K35" s="475">
        <f>+K31</f>
        <v>0</v>
      </c>
      <c r="L35" s="474">
        <f>+L32</f>
        <v>0</v>
      </c>
      <c r="M35" s="474">
        <f>+M33</f>
        <v>0</v>
      </c>
      <c r="N35" s="475">
        <f>+N34</f>
        <v>0</v>
      </c>
      <c r="O35" s="475" t="str">
        <f>IF(N35&gt;0,SUM(C35:N35)," ")</f>
        <v xml:space="preserve"> </v>
      </c>
    </row>
    <row r="36" spans="2:17" s="510" customFormat="1">
      <c r="B36" s="507" t="s">
        <v>211</v>
      </c>
      <c r="C36" s="508">
        <f>+C35-C22</f>
        <v>0</v>
      </c>
      <c r="D36" s="508">
        <f>+D35-D22</f>
        <v>0</v>
      </c>
      <c r="E36" s="509">
        <f>+E35-E22</f>
        <v>0</v>
      </c>
      <c r="F36" s="508">
        <f t="shared" ref="F36:N36" si="4">+F35-F22</f>
        <v>0</v>
      </c>
      <c r="G36" s="508">
        <f t="shared" si="4"/>
        <v>0</v>
      </c>
      <c r="H36" s="509">
        <f t="shared" si="4"/>
        <v>0</v>
      </c>
      <c r="I36" s="508">
        <f t="shared" si="4"/>
        <v>0</v>
      </c>
      <c r="J36" s="508">
        <f t="shared" si="4"/>
        <v>0</v>
      </c>
      <c r="K36" s="509">
        <f t="shared" si="4"/>
        <v>0</v>
      </c>
      <c r="L36" s="508">
        <f t="shared" si="4"/>
        <v>0</v>
      </c>
      <c r="M36" s="508">
        <f t="shared" si="4"/>
        <v>0</v>
      </c>
      <c r="N36" s="509">
        <f t="shared" si="4"/>
        <v>0</v>
      </c>
      <c r="O36" s="509" t="str">
        <f>+IFERROR(O35-O22," ")</f>
        <v xml:space="preserve"> </v>
      </c>
    </row>
    <row r="37" spans="2:17">
      <c r="B37" s="511" t="s">
        <v>213</v>
      </c>
      <c r="C37" s="512">
        <f>+C35</f>
        <v>0</v>
      </c>
      <c r="D37" s="512">
        <f>+SUM($C35:D35)</f>
        <v>0</v>
      </c>
      <c r="E37" s="513">
        <f>+SUM($C35:E35)</f>
        <v>0</v>
      </c>
      <c r="F37" s="512">
        <f>+SUM($C35:F35)</f>
        <v>0</v>
      </c>
      <c r="G37" s="512">
        <f>+SUM($C35:G35)</f>
        <v>0</v>
      </c>
      <c r="H37" s="513">
        <f>+SUM($C35:H35)</f>
        <v>0</v>
      </c>
      <c r="I37" s="512">
        <f>+SUM($C35:I35)</f>
        <v>0</v>
      </c>
      <c r="J37" s="512">
        <f>+SUM($C35:J35)</f>
        <v>0</v>
      </c>
      <c r="K37" s="513">
        <f>+SUM($C35:K35)</f>
        <v>0</v>
      </c>
      <c r="L37" s="512">
        <f>+SUM($C35:L35)</f>
        <v>0</v>
      </c>
      <c r="M37" s="512">
        <f>+SUM($C35:M35)</f>
        <v>0</v>
      </c>
      <c r="N37" s="513">
        <f>+SUM($C35:N35)</f>
        <v>0</v>
      </c>
      <c r="O37" s="514"/>
      <c r="Q37" s="515"/>
    </row>
    <row r="38" spans="2:17">
      <c r="B38" s="516" t="s">
        <v>214</v>
      </c>
      <c r="C38" s="517">
        <f>+C22</f>
        <v>0</v>
      </c>
      <c r="D38" s="517">
        <f>+SUM($C22:D22)</f>
        <v>0</v>
      </c>
      <c r="E38" s="518">
        <f>+SUM($C22:E22)</f>
        <v>0</v>
      </c>
      <c r="F38" s="517">
        <f>+SUM($C22:F22)</f>
        <v>0</v>
      </c>
      <c r="G38" s="517">
        <f>+SUM($C22:G22)</f>
        <v>0</v>
      </c>
      <c r="H38" s="518">
        <f>+SUM($C22:H22)</f>
        <v>0</v>
      </c>
      <c r="I38" s="517">
        <f>+SUM($C22:I22)</f>
        <v>0</v>
      </c>
      <c r="J38" s="517">
        <f>+SUM($C22:J22)</f>
        <v>0</v>
      </c>
      <c r="K38" s="518">
        <f>+SUM($C22:K22)</f>
        <v>0</v>
      </c>
      <c r="L38" s="517">
        <f>+SUM($C22:L22)</f>
        <v>0</v>
      </c>
      <c r="M38" s="517">
        <f>+SUM($C22:M22)</f>
        <v>0</v>
      </c>
      <c r="N38" s="518">
        <f>+SUM($C22:N22)</f>
        <v>0</v>
      </c>
      <c r="O38" s="514"/>
    </row>
    <row r="39" spans="2:17" ht="13.5" thickBot="1">
      <c r="B39" s="519" t="s">
        <v>215</v>
      </c>
      <c r="C39" s="520">
        <f>+IFERROR((C37/C38),0)</f>
        <v>0</v>
      </c>
      <c r="D39" s="520">
        <f t="shared" ref="D39:N39" si="5">+IFERROR((D37/D38),0)</f>
        <v>0</v>
      </c>
      <c r="E39" s="521">
        <f t="shared" si="5"/>
        <v>0</v>
      </c>
      <c r="F39" s="520">
        <f t="shared" si="5"/>
        <v>0</v>
      </c>
      <c r="G39" s="520">
        <f t="shared" si="5"/>
        <v>0</v>
      </c>
      <c r="H39" s="521">
        <f t="shared" si="5"/>
        <v>0</v>
      </c>
      <c r="I39" s="520">
        <f t="shared" si="5"/>
        <v>0</v>
      </c>
      <c r="J39" s="520">
        <f t="shared" si="5"/>
        <v>0</v>
      </c>
      <c r="K39" s="521">
        <f t="shared" si="5"/>
        <v>0</v>
      </c>
      <c r="L39" s="520">
        <f t="shared" si="5"/>
        <v>0</v>
      </c>
      <c r="M39" s="520">
        <f t="shared" si="5"/>
        <v>0</v>
      </c>
      <c r="N39" s="521">
        <f t="shared" si="5"/>
        <v>0</v>
      </c>
      <c r="O39" s="521" t="str">
        <f>+IFERROR((O35/O22)," ")</f>
        <v xml:space="preserve"> </v>
      </c>
    </row>
    <row r="40" spans="2:17" ht="13.5" thickBot="1">
      <c r="B40" s="522"/>
      <c r="C40" s="523"/>
      <c r="D40" s="523"/>
      <c r="E40" s="523"/>
      <c r="F40" s="523"/>
      <c r="G40" s="523"/>
      <c r="H40" s="523"/>
      <c r="I40" s="523"/>
      <c r="J40" s="523"/>
      <c r="K40" s="523"/>
      <c r="L40" s="523"/>
      <c r="M40" s="523"/>
      <c r="N40" s="523"/>
      <c r="O40" s="523"/>
    </row>
    <row r="41" spans="2:17" ht="13.5" thickBot="1">
      <c r="B41" s="482" t="s">
        <v>46</v>
      </c>
      <c r="C41" s="435">
        <f>DATE($C$3,1,1)</f>
        <v>43831</v>
      </c>
      <c r="D41" s="435">
        <f>DATE($C$3,2,1)</f>
        <v>43862</v>
      </c>
      <c r="E41" s="436">
        <f>DATE($C$3,3,1)</f>
        <v>43891</v>
      </c>
      <c r="F41" s="434">
        <f>DATE($C$3,4,1)</f>
        <v>43922</v>
      </c>
      <c r="G41" s="435">
        <f>DATE($C$3,5,1)</f>
        <v>43952</v>
      </c>
      <c r="H41" s="436">
        <f>DATE($C$3,6,1)</f>
        <v>43983</v>
      </c>
      <c r="I41" s="434">
        <f>DATE($C$3,7,1)</f>
        <v>44013</v>
      </c>
      <c r="J41" s="435">
        <f>DATE($C$3,8,1)</f>
        <v>44044</v>
      </c>
      <c r="K41" s="436">
        <f>DATE($C$3,9,1)</f>
        <v>44075</v>
      </c>
      <c r="L41" s="435">
        <f>DATE($C$3,10,1)</f>
        <v>44105</v>
      </c>
      <c r="M41" s="435">
        <f>DATE($C$3,11,1)</f>
        <v>44136</v>
      </c>
      <c r="N41" s="436">
        <f>DATE($C$3,12,1)</f>
        <v>44166</v>
      </c>
      <c r="O41" s="524">
        <f>DATE($C$3,12,1)</f>
        <v>44166</v>
      </c>
    </row>
    <row r="42" spans="2:17">
      <c r="B42" s="484" t="str">
        <f>$C$3&amp;" Plan"</f>
        <v>2020 Plan</v>
      </c>
      <c r="C42" s="525"/>
      <c r="D42" s="525"/>
      <c r="E42" s="526"/>
      <c r="F42" s="527"/>
      <c r="G42" s="525"/>
      <c r="H42" s="526"/>
      <c r="I42" s="527"/>
      <c r="J42" s="525"/>
      <c r="K42" s="526"/>
      <c r="L42" s="527"/>
      <c r="M42" s="525"/>
      <c r="N42" s="525"/>
      <c r="O42" s="528">
        <f>SUM(C42:N42)</f>
        <v>0</v>
      </c>
    </row>
    <row r="43" spans="2:17">
      <c r="B43" s="489">
        <f>DATE($C$3,1,1)</f>
        <v>43831</v>
      </c>
      <c r="C43" s="490"/>
      <c r="D43" s="491"/>
      <c r="E43" s="492"/>
      <c r="F43" s="493"/>
      <c r="G43" s="491"/>
      <c r="H43" s="492"/>
      <c r="I43" s="493"/>
      <c r="J43" s="491"/>
      <c r="K43" s="492"/>
      <c r="L43" s="493"/>
      <c r="M43" s="491"/>
      <c r="N43" s="491"/>
      <c r="O43" s="494" t="str">
        <f t="shared" ref="O43:O46" si="6">IF(N43&gt;0,SUM(C43:N43)," ")</f>
        <v xml:space="preserve"> </v>
      </c>
    </row>
    <row r="44" spans="2:17">
      <c r="B44" s="495">
        <f>DATE($C$3,2,1)</f>
        <v>43862</v>
      </c>
      <c r="C44" s="455">
        <f>+C$55</f>
        <v>0</v>
      </c>
      <c r="D44" s="448"/>
      <c r="E44" s="449"/>
      <c r="F44" s="450"/>
      <c r="G44" s="451"/>
      <c r="H44" s="449"/>
      <c r="I44" s="450"/>
      <c r="J44" s="451"/>
      <c r="K44" s="449"/>
      <c r="L44" s="450"/>
      <c r="M44" s="451"/>
      <c r="N44" s="451"/>
      <c r="O44" s="494" t="str">
        <f t="shared" si="6"/>
        <v xml:space="preserve"> </v>
      </c>
    </row>
    <row r="45" spans="2:17">
      <c r="B45" s="496">
        <f>DATE($C$3,3,1)</f>
        <v>43891</v>
      </c>
      <c r="C45" s="455">
        <f t="shared" ref="C45:M54" si="7">+C$55</f>
        <v>0</v>
      </c>
      <c r="D45" s="462">
        <f t="shared" si="7"/>
        <v>0</v>
      </c>
      <c r="E45" s="456"/>
      <c r="F45" s="450"/>
      <c r="G45" s="451"/>
      <c r="H45" s="449"/>
      <c r="I45" s="450"/>
      <c r="J45" s="451"/>
      <c r="K45" s="449"/>
      <c r="L45" s="450"/>
      <c r="M45" s="451"/>
      <c r="N45" s="451"/>
      <c r="O45" s="494" t="str">
        <f t="shared" si="6"/>
        <v xml:space="preserve"> </v>
      </c>
    </row>
    <row r="46" spans="2:17">
      <c r="B46" s="495">
        <f>DATE($C$3,4,1)</f>
        <v>43922</v>
      </c>
      <c r="C46" s="455">
        <f t="shared" si="7"/>
        <v>0</v>
      </c>
      <c r="D46" s="455">
        <f t="shared" si="7"/>
        <v>0</v>
      </c>
      <c r="E46" s="457">
        <f t="shared" si="7"/>
        <v>0</v>
      </c>
      <c r="F46" s="448"/>
      <c r="G46" s="458"/>
      <c r="H46" s="497"/>
      <c r="I46" s="498"/>
      <c r="J46" s="458"/>
      <c r="K46" s="497"/>
      <c r="L46" s="498"/>
      <c r="M46" s="458"/>
      <c r="N46" s="458"/>
      <c r="O46" s="499" t="str">
        <f t="shared" si="6"/>
        <v xml:space="preserve"> </v>
      </c>
    </row>
    <row r="47" spans="2:17">
      <c r="B47" s="496">
        <f>DATE($C$3,5,1)</f>
        <v>43952</v>
      </c>
      <c r="C47" s="455">
        <f t="shared" si="7"/>
        <v>0</v>
      </c>
      <c r="D47" s="455">
        <f t="shared" si="7"/>
        <v>0</v>
      </c>
      <c r="E47" s="461">
        <f t="shared" si="7"/>
        <v>0</v>
      </c>
      <c r="F47" s="462">
        <f t="shared" si="7"/>
        <v>0</v>
      </c>
      <c r="G47" s="463"/>
      <c r="H47" s="497"/>
      <c r="I47" s="498"/>
      <c r="J47" s="458"/>
      <c r="K47" s="497"/>
      <c r="L47" s="498"/>
      <c r="M47" s="458"/>
      <c r="N47" s="458"/>
      <c r="O47" s="499" t="str">
        <f>IF(N47&gt;0,SUM(C47:N47)," ")</f>
        <v xml:space="preserve"> </v>
      </c>
    </row>
    <row r="48" spans="2:17">
      <c r="B48" s="495">
        <f>DATE($C$3,6,1)</f>
        <v>43983</v>
      </c>
      <c r="C48" s="455">
        <f t="shared" si="7"/>
        <v>0</v>
      </c>
      <c r="D48" s="455">
        <f t="shared" si="7"/>
        <v>0</v>
      </c>
      <c r="E48" s="461">
        <f t="shared" si="7"/>
        <v>0</v>
      </c>
      <c r="F48" s="455">
        <f t="shared" si="7"/>
        <v>0</v>
      </c>
      <c r="G48" s="462">
        <f t="shared" si="7"/>
        <v>0</v>
      </c>
      <c r="H48" s="500"/>
      <c r="I48" s="498"/>
      <c r="J48" s="458"/>
      <c r="K48" s="497"/>
      <c r="L48" s="498"/>
      <c r="M48" s="458"/>
      <c r="N48" s="458"/>
      <c r="O48" s="499" t="str">
        <f t="shared" ref="O48:O54" si="8">IF(N48&gt;0,SUM(C48:N48)," ")</f>
        <v xml:space="preserve"> </v>
      </c>
    </row>
    <row r="49" spans="2:16">
      <c r="B49" s="496">
        <f>DATE($C$3,7,1)</f>
        <v>44013</v>
      </c>
      <c r="C49" s="455">
        <f t="shared" si="7"/>
        <v>0</v>
      </c>
      <c r="D49" s="455">
        <f t="shared" si="7"/>
        <v>0</v>
      </c>
      <c r="E49" s="461">
        <f t="shared" si="7"/>
        <v>0</v>
      </c>
      <c r="F49" s="455">
        <f t="shared" si="7"/>
        <v>0</v>
      </c>
      <c r="G49" s="455">
        <f t="shared" si="7"/>
        <v>0</v>
      </c>
      <c r="H49" s="501">
        <f t="shared" si="7"/>
        <v>0</v>
      </c>
      <c r="I49" s="502"/>
      <c r="J49" s="458"/>
      <c r="K49" s="497"/>
      <c r="L49" s="498"/>
      <c r="M49" s="458"/>
      <c r="N49" s="458"/>
      <c r="O49" s="499" t="str">
        <f t="shared" si="8"/>
        <v xml:space="preserve"> </v>
      </c>
    </row>
    <row r="50" spans="2:16">
      <c r="B50" s="495">
        <f>DATE($C$3,8,1)</f>
        <v>44044</v>
      </c>
      <c r="C50" s="455">
        <f t="shared" si="7"/>
        <v>0</v>
      </c>
      <c r="D50" s="455">
        <f t="shared" si="7"/>
        <v>0</v>
      </c>
      <c r="E50" s="461">
        <f t="shared" si="7"/>
        <v>0</v>
      </c>
      <c r="F50" s="455">
        <f t="shared" si="7"/>
        <v>0</v>
      </c>
      <c r="G50" s="455">
        <f t="shared" si="7"/>
        <v>0</v>
      </c>
      <c r="H50" s="461">
        <f t="shared" si="7"/>
        <v>0</v>
      </c>
      <c r="I50" s="462">
        <f t="shared" si="7"/>
        <v>0</v>
      </c>
      <c r="J50" s="463"/>
      <c r="K50" s="460"/>
      <c r="L50" s="458"/>
      <c r="M50" s="458"/>
      <c r="N50" s="458"/>
      <c r="O50" s="499" t="str">
        <f t="shared" si="8"/>
        <v xml:space="preserve"> </v>
      </c>
    </row>
    <row r="51" spans="2:16">
      <c r="B51" s="496">
        <f>DATE($C$3,9,1)</f>
        <v>44075</v>
      </c>
      <c r="C51" s="455">
        <f t="shared" si="7"/>
        <v>0</v>
      </c>
      <c r="D51" s="455">
        <f t="shared" si="7"/>
        <v>0</v>
      </c>
      <c r="E51" s="461">
        <f t="shared" si="7"/>
        <v>0</v>
      </c>
      <c r="F51" s="455">
        <f t="shared" si="7"/>
        <v>0</v>
      </c>
      <c r="G51" s="455">
        <f t="shared" si="7"/>
        <v>0</v>
      </c>
      <c r="H51" s="461">
        <f t="shared" si="7"/>
        <v>0</v>
      </c>
      <c r="I51" s="455">
        <f t="shared" si="7"/>
        <v>0</v>
      </c>
      <c r="J51" s="462">
        <f t="shared" si="7"/>
        <v>0</v>
      </c>
      <c r="K51" s="503"/>
      <c r="L51" s="458"/>
      <c r="M51" s="458"/>
      <c r="N51" s="458"/>
      <c r="O51" s="499" t="str">
        <f t="shared" si="8"/>
        <v xml:space="preserve"> </v>
      </c>
    </row>
    <row r="52" spans="2:16">
      <c r="B52" s="495">
        <f>DATE($C$3,10,1)</f>
        <v>44105</v>
      </c>
      <c r="C52" s="455">
        <f t="shared" si="7"/>
        <v>0</v>
      </c>
      <c r="D52" s="455">
        <f t="shared" si="7"/>
        <v>0</v>
      </c>
      <c r="E52" s="461">
        <f t="shared" si="7"/>
        <v>0</v>
      </c>
      <c r="F52" s="455">
        <f t="shared" si="7"/>
        <v>0</v>
      </c>
      <c r="G52" s="455">
        <f t="shared" si="7"/>
        <v>0</v>
      </c>
      <c r="H52" s="461">
        <f t="shared" si="7"/>
        <v>0</v>
      </c>
      <c r="I52" s="455">
        <f t="shared" si="7"/>
        <v>0</v>
      </c>
      <c r="J52" s="455">
        <f t="shared" si="7"/>
        <v>0</v>
      </c>
      <c r="K52" s="457">
        <f t="shared" si="7"/>
        <v>0</v>
      </c>
      <c r="L52" s="448"/>
      <c r="M52" s="458"/>
      <c r="N52" s="458"/>
      <c r="O52" s="499" t="str">
        <f t="shared" si="8"/>
        <v xml:space="preserve"> </v>
      </c>
    </row>
    <row r="53" spans="2:16">
      <c r="B53" s="496">
        <f>DATE($C$3,11,1)</f>
        <v>44136</v>
      </c>
      <c r="C53" s="455">
        <f t="shared" si="7"/>
        <v>0</v>
      </c>
      <c r="D53" s="455">
        <f t="shared" si="7"/>
        <v>0</v>
      </c>
      <c r="E53" s="461">
        <f t="shared" si="7"/>
        <v>0</v>
      </c>
      <c r="F53" s="455">
        <f t="shared" si="7"/>
        <v>0</v>
      </c>
      <c r="G53" s="455">
        <f t="shared" si="7"/>
        <v>0</v>
      </c>
      <c r="H53" s="461">
        <f t="shared" si="7"/>
        <v>0</v>
      </c>
      <c r="I53" s="455">
        <f t="shared" si="7"/>
        <v>0</v>
      </c>
      <c r="J53" s="455">
        <f t="shared" si="7"/>
        <v>0</v>
      </c>
      <c r="K53" s="461">
        <f t="shared" si="7"/>
        <v>0</v>
      </c>
      <c r="L53" s="462">
        <f t="shared" si="7"/>
        <v>0</v>
      </c>
      <c r="M53" s="463"/>
      <c r="N53" s="458"/>
      <c r="O53" s="499" t="str">
        <f t="shared" si="8"/>
        <v xml:space="preserve"> </v>
      </c>
    </row>
    <row r="54" spans="2:16">
      <c r="B54" s="495">
        <f>DATE($C$3,12,1)</f>
        <v>44166</v>
      </c>
      <c r="C54" s="468">
        <f t="shared" si="7"/>
        <v>0</v>
      </c>
      <c r="D54" s="468">
        <f t="shared" si="7"/>
        <v>0</v>
      </c>
      <c r="E54" s="469">
        <f t="shared" si="7"/>
        <v>0</v>
      </c>
      <c r="F54" s="468">
        <f t="shared" si="7"/>
        <v>0</v>
      </c>
      <c r="G54" s="468">
        <f t="shared" si="7"/>
        <v>0</v>
      </c>
      <c r="H54" s="469">
        <f t="shared" si="7"/>
        <v>0</v>
      </c>
      <c r="I54" s="468">
        <f t="shared" si="7"/>
        <v>0</v>
      </c>
      <c r="J54" s="468">
        <f t="shared" si="7"/>
        <v>0</v>
      </c>
      <c r="K54" s="469">
        <f t="shared" si="7"/>
        <v>0</v>
      </c>
      <c r="L54" s="468">
        <f t="shared" si="7"/>
        <v>0</v>
      </c>
      <c r="M54" s="470">
        <f t="shared" si="7"/>
        <v>0</v>
      </c>
      <c r="N54" s="504"/>
      <c r="O54" s="505" t="str">
        <f t="shared" si="8"/>
        <v xml:space="preserve"> </v>
      </c>
    </row>
    <row r="55" spans="2:16">
      <c r="B55" s="506" t="s">
        <v>210</v>
      </c>
      <c r="C55" s="474">
        <f>+C43</f>
        <v>0</v>
      </c>
      <c r="D55" s="474">
        <f>+D44</f>
        <v>0</v>
      </c>
      <c r="E55" s="475">
        <f>+E45</f>
        <v>0</v>
      </c>
      <c r="F55" s="474">
        <f>+F46</f>
        <v>0</v>
      </c>
      <c r="G55" s="474">
        <f>+G47</f>
        <v>0</v>
      </c>
      <c r="H55" s="475">
        <f>+H48</f>
        <v>0</v>
      </c>
      <c r="I55" s="474">
        <f>+I49</f>
        <v>0</v>
      </c>
      <c r="J55" s="474">
        <f>+J50</f>
        <v>0</v>
      </c>
      <c r="K55" s="475">
        <f>+K51</f>
        <v>0</v>
      </c>
      <c r="L55" s="474">
        <f>+L52</f>
        <v>0</v>
      </c>
      <c r="M55" s="474">
        <f>+M53</f>
        <v>0</v>
      </c>
      <c r="N55" s="475">
        <f>+N54</f>
        <v>0</v>
      </c>
      <c r="O55" s="475" t="str">
        <f>IF(L55&gt;0,SUM(C55:N55)," ")</f>
        <v xml:space="preserve"> </v>
      </c>
    </row>
    <row r="56" spans="2:16">
      <c r="B56" s="507" t="s">
        <v>211</v>
      </c>
      <c r="C56" s="508">
        <f>+IF(ISNUMBER(C55),C55-C42," ")</f>
        <v>0</v>
      </c>
      <c r="D56" s="508">
        <f>+IF(ISNUMBER(D55),D55-D42," ")</f>
        <v>0</v>
      </c>
      <c r="E56" s="509">
        <f>+IF(ISNUMBER(E55),E55-E42," ")</f>
        <v>0</v>
      </c>
      <c r="F56" s="508">
        <f t="shared" ref="F56:N56" si="9">+IF(ISNUMBER(F55),F55-F42," ")</f>
        <v>0</v>
      </c>
      <c r="G56" s="508">
        <f t="shared" si="9"/>
        <v>0</v>
      </c>
      <c r="H56" s="509">
        <f t="shared" si="9"/>
        <v>0</v>
      </c>
      <c r="I56" s="508">
        <f t="shared" si="9"/>
        <v>0</v>
      </c>
      <c r="J56" s="508">
        <f t="shared" si="9"/>
        <v>0</v>
      </c>
      <c r="K56" s="509">
        <f t="shared" si="9"/>
        <v>0</v>
      </c>
      <c r="L56" s="508">
        <f t="shared" si="9"/>
        <v>0</v>
      </c>
      <c r="M56" s="508">
        <f t="shared" si="9"/>
        <v>0</v>
      </c>
      <c r="N56" s="509">
        <f t="shared" si="9"/>
        <v>0</v>
      </c>
      <c r="O56" s="509" t="str">
        <f>+IFERROR(O55-O42," ")</f>
        <v xml:space="preserve"> </v>
      </c>
    </row>
    <row r="57" spans="2:16">
      <c r="B57" s="511" t="s">
        <v>213</v>
      </c>
      <c r="C57" s="512">
        <f>+C55</f>
        <v>0</v>
      </c>
      <c r="D57" s="512">
        <f>+SUM($C55:D55)</f>
        <v>0</v>
      </c>
      <c r="E57" s="513">
        <f>+SUM($C55:E55)</f>
        <v>0</v>
      </c>
      <c r="F57" s="512">
        <f>+SUM($C55:F55)</f>
        <v>0</v>
      </c>
      <c r="G57" s="512">
        <f>+SUM($C55:G55)</f>
        <v>0</v>
      </c>
      <c r="H57" s="513">
        <f>+SUM($C55:H55)</f>
        <v>0</v>
      </c>
      <c r="I57" s="512">
        <f>+SUM($C55:I55)</f>
        <v>0</v>
      </c>
      <c r="J57" s="512">
        <f>+SUM($C55:J55)</f>
        <v>0</v>
      </c>
      <c r="K57" s="513">
        <f>+SUM($C55:K55)</f>
        <v>0</v>
      </c>
      <c r="L57" s="512">
        <f>+SUM($C55:L55)</f>
        <v>0</v>
      </c>
      <c r="M57" s="512">
        <f>+SUM($C55:M55)</f>
        <v>0</v>
      </c>
      <c r="N57" s="513">
        <f>+SUM($C55:N55)</f>
        <v>0</v>
      </c>
      <c r="O57" s="514"/>
    </row>
    <row r="58" spans="2:16">
      <c r="B58" s="516" t="s">
        <v>214</v>
      </c>
      <c r="C58" s="517">
        <f>+C42</f>
        <v>0</v>
      </c>
      <c r="D58" s="517">
        <f>+SUM($C42:D42)</f>
        <v>0</v>
      </c>
      <c r="E58" s="518">
        <f>+SUM($C42:E42)</f>
        <v>0</v>
      </c>
      <c r="F58" s="517">
        <f>+SUM($C42:F42)</f>
        <v>0</v>
      </c>
      <c r="G58" s="517">
        <f>+SUM($C42:G42)</f>
        <v>0</v>
      </c>
      <c r="H58" s="518">
        <f>+SUM($C42:H42)</f>
        <v>0</v>
      </c>
      <c r="I58" s="517">
        <f>+SUM($C42:I42)</f>
        <v>0</v>
      </c>
      <c r="J58" s="517">
        <f>+SUM($C42:J42)</f>
        <v>0</v>
      </c>
      <c r="K58" s="518">
        <f>+SUM($C42:K42)</f>
        <v>0</v>
      </c>
      <c r="L58" s="517">
        <f>+SUM($C42:L42)</f>
        <v>0</v>
      </c>
      <c r="M58" s="517">
        <f>+SUM($C42:M42)</f>
        <v>0</v>
      </c>
      <c r="N58" s="518">
        <f>+SUM($C42:N42)</f>
        <v>0</v>
      </c>
      <c r="O58" s="514"/>
    </row>
    <row r="59" spans="2:16" ht="13.5" thickBot="1">
      <c r="B59" s="519" t="s">
        <v>215</v>
      </c>
      <c r="C59" s="520">
        <f>+IFERROR((C57/C58),0)</f>
        <v>0</v>
      </c>
      <c r="D59" s="520">
        <f t="shared" ref="D59:N59" si="10">+IFERROR((D57/D58),0)</f>
        <v>0</v>
      </c>
      <c r="E59" s="521">
        <f t="shared" si="10"/>
        <v>0</v>
      </c>
      <c r="F59" s="520">
        <f t="shared" si="10"/>
        <v>0</v>
      </c>
      <c r="G59" s="520">
        <f t="shared" si="10"/>
        <v>0</v>
      </c>
      <c r="H59" s="521">
        <f t="shared" si="10"/>
        <v>0</v>
      </c>
      <c r="I59" s="520">
        <f t="shared" si="10"/>
        <v>0</v>
      </c>
      <c r="J59" s="520">
        <f t="shared" si="10"/>
        <v>0</v>
      </c>
      <c r="K59" s="521">
        <f t="shared" si="10"/>
        <v>0</v>
      </c>
      <c r="L59" s="520">
        <f t="shared" si="10"/>
        <v>0</v>
      </c>
      <c r="M59" s="520">
        <f t="shared" si="10"/>
        <v>0</v>
      </c>
      <c r="N59" s="521">
        <f t="shared" si="10"/>
        <v>0</v>
      </c>
      <c r="O59" s="521" t="str">
        <f>+IFERROR((O55/O42)," ")</f>
        <v xml:space="preserve"> </v>
      </c>
    </row>
    <row r="60" spans="2:16" ht="13.5" thickBot="1">
      <c r="B60" s="529"/>
    </row>
    <row r="61" spans="2:16" ht="13.5" thickBot="1">
      <c r="B61" s="482" t="s">
        <v>216</v>
      </c>
      <c r="C61" s="435">
        <f>DATE($C$3,1,1)</f>
        <v>43831</v>
      </c>
      <c r="D61" s="435">
        <f>DATE($C$3,2,1)</f>
        <v>43862</v>
      </c>
      <c r="E61" s="436">
        <f>DATE($C$3,3,1)</f>
        <v>43891</v>
      </c>
      <c r="F61" s="434">
        <f>DATE($C$3,4,1)</f>
        <v>43922</v>
      </c>
      <c r="G61" s="435">
        <f>DATE($C$3,5,1)</f>
        <v>43952</v>
      </c>
      <c r="H61" s="436">
        <f>DATE($C$3,6,1)</f>
        <v>43983</v>
      </c>
      <c r="I61" s="434">
        <f>DATE($C$3,7,1)</f>
        <v>44013</v>
      </c>
      <c r="J61" s="435">
        <f>DATE($C$3,8,1)</f>
        <v>44044</v>
      </c>
      <c r="K61" s="436">
        <f>DATE($C$3,9,1)</f>
        <v>44075</v>
      </c>
      <c r="L61" s="435">
        <f>DATE($C$3,10,1)</f>
        <v>44105</v>
      </c>
      <c r="M61" s="435">
        <f>DATE($C$3,11,1)</f>
        <v>44136</v>
      </c>
      <c r="N61" s="436">
        <f>DATE($C$3,12,1)</f>
        <v>44166</v>
      </c>
      <c r="O61" s="524">
        <f>DATE($C$3,12,1)</f>
        <v>44166</v>
      </c>
      <c r="P61" s="530"/>
    </row>
    <row r="62" spans="2:16">
      <c r="B62" s="484" t="str">
        <f>$C$3&amp;" Plan"</f>
        <v>2020 Plan</v>
      </c>
      <c r="C62" s="525"/>
      <c r="D62" s="525"/>
      <c r="E62" s="526"/>
      <c r="F62" s="527"/>
      <c r="G62" s="525"/>
      <c r="H62" s="526"/>
      <c r="I62" s="527"/>
      <c r="J62" s="525"/>
      <c r="K62" s="526"/>
      <c r="L62" s="527"/>
      <c r="M62" s="525"/>
      <c r="N62" s="525"/>
      <c r="O62" s="528">
        <f>SUM(C62:N62)</f>
        <v>0</v>
      </c>
    </row>
    <row r="63" spans="2:16">
      <c r="B63" s="489">
        <f>DATE($C$3,1,1)</f>
        <v>43831</v>
      </c>
      <c r="C63" s="490"/>
      <c r="D63" s="491"/>
      <c r="E63" s="492"/>
      <c r="F63" s="493"/>
      <c r="G63" s="491"/>
      <c r="H63" s="492"/>
      <c r="I63" s="493"/>
      <c r="J63" s="491"/>
      <c r="K63" s="492"/>
      <c r="L63" s="493"/>
      <c r="M63" s="491"/>
      <c r="N63" s="491"/>
      <c r="O63" s="494" t="str">
        <f t="shared" ref="O63:O74" si="11">IF(N63&gt;0,SUM(C63:N63)," ")</f>
        <v xml:space="preserve"> </v>
      </c>
    </row>
    <row r="64" spans="2:16">
      <c r="B64" s="495">
        <f>DATE($C$3,2,1)</f>
        <v>43862</v>
      </c>
      <c r="C64" s="455">
        <f t="shared" ref="C64:H74" si="12">+C$75</f>
        <v>0</v>
      </c>
      <c r="D64" s="448"/>
      <c r="E64" s="449"/>
      <c r="F64" s="450"/>
      <c r="G64" s="451"/>
      <c r="H64" s="449"/>
      <c r="I64" s="450"/>
      <c r="J64" s="451"/>
      <c r="K64" s="449"/>
      <c r="L64" s="450"/>
      <c r="M64" s="451"/>
      <c r="N64" s="451"/>
      <c r="O64" s="494" t="str">
        <f t="shared" si="11"/>
        <v xml:space="preserve"> </v>
      </c>
    </row>
    <row r="65" spans="2:15">
      <c r="B65" s="496">
        <f>DATE($C$3,3,1)</f>
        <v>43891</v>
      </c>
      <c r="C65" s="455">
        <f t="shared" si="12"/>
        <v>0</v>
      </c>
      <c r="D65" s="462">
        <f t="shared" si="12"/>
        <v>0</v>
      </c>
      <c r="E65" s="456"/>
      <c r="F65" s="450"/>
      <c r="G65" s="451"/>
      <c r="H65" s="449"/>
      <c r="I65" s="450"/>
      <c r="J65" s="451"/>
      <c r="K65" s="449"/>
      <c r="L65" s="450"/>
      <c r="M65" s="451"/>
      <c r="N65" s="451"/>
      <c r="O65" s="494" t="str">
        <f t="shared" si="11"/>
        <v xml:space="preserve"> </v>
      </c>
    </row>
    <row r="66" spans="2:15">
      <c r="B66" s="495">
        <f>DATE($C$3,4,1)</f>
        <v>43922</v>
      </c>
      <c r="C66" s="455">
        <f t="shared" si="12"/>
        <v>0</v>
      </c>
      <c r="D66" s="455">
        <f t="shared" si="12"/>
        <v>0</v>
      </c>
      <c r="E66" s="457">
        <f t="shared" si="12"/>
        <v>0</v>
      </c>
      <c r="F66" s="448"/>
      <c r="G66" s="458"/>
      <c r="H66" s="497"/>
      <c r="I66" s="498"/>
      <c r="J66" s="458"/>
      <c r="K66" s="497"/>
      <c r="L66" s="498"/>
      <c r="M66" s="458"/>
      <c r="N66" s="458"/>
      <c r="O66" s="499" t="str">
        <f t="shared" si="11"/>
        <v xml:space="preserve"> </v>
      </c>
    </row>
    <row r="67" spans="2:15">
      <c r="B67" s="496">
        <f>DATE($C$3,5,1)</f>
        <v>43952</v>
      </c>
      <c r="C67" s="455">
        <f t="shared" si="12"/>
        <v>0</v>
      </c>
      <c r="D67" s="455">
        <f t="shared" si="12"/>
        <v>0</v>
      </c>
      <c r="E67" s="461">
        <f t="shared" si="12"/>
        <v>0</v>
      </c>
      <c r="F67" s="462">
        <f t="shared" si="12"/>
        <v>0</v>
      </c>
      <c r="G67" s="463"/>
      <c r="H67" s="497"/>
      <c r="I67" s="498"/>
      <c r="J67" s="458"/>
      <c r="K67" s="497"/>
      <c r="L67" s="498"/>
      <c r="M67" s="458"/>
      <c r="N67" s="458"/>
      <c r="O67" s="499" t="str">
        <f>IF(N67&gt;0,SUM(C67:N67)," ")</f>
        <v xml:space="preserve"> </v>
      </c>
    </row>
    <row r="68" spans="2:15">
      <c r="B68" s="495">
        <f>DATE($C$3,6,1)</f>
        <v>43983</v>
      </c>
      <c r="C68" s="455">
        <f t="shared" si="12"/>
        <v>0</v>
      </c>
      <c r="D68" s="455">
        <f t="shared" si="12"/>
        <v>0</v>
      </c>
      <c r="E68" s="461">
        <f t="shared" si="12"/>
        <v>0</v>
      </c>
      <c r="F68" s="455">
        <f t="shared" si="12"/>
        <v>0</v>
      </c>
      <c r="G68" s="462">
        <f t="shared" si="12"/>
        <v>0</v>
      </c>
      <c r="H68" s="500"/>
      <c r="I68" s="498"/>
      <c r="J68" s="458"/>
      <c r="K68" s="497"/>
      <c r="L68" s="498"/>
      <c r="M68" s="458"/>
      <c r="N68" s="458"/>
      <c r="O68" s="499" t="str">
        <f t="shared" si="11"/>
        <v xml:space="preserve"> </v>
      </c>
    </row>
    <row r="69" spans="2:15">
      <c r="B69" s="496">
        <f>DATE($C$3,7,1)</f>
        <v>44013</v>
      </c>
      <c r="C69" s="455">
        <f t="shared" si="12"/>
        <v>0</v>
      </c>
      <c r="D69" s="455">
        <f t="shared" si="12"/>
        <v>0</v>
      </c>
      <c r="E69" s="461">
        <f t="shared" si="12"/>
        <v>0</v>
      </c>
      <c r="F69" s="455">
        <f t="shared" si="12"/>
        <v>0</v>
      </c>
      <c r="G69" s="455">
        <f t="shared" si="12"/>
        <v>0</v>
      </c>
      <c r="H69" s="501">
        <f t="shared" si="12"/>
        <v>0</v>
      </c>
      <c r="I69" s="502"/>
      <c r="J69" s="458"/>
      <c r="K69" s="497"/>
      <c r="L69" s="498"/>
      <c r="M69" s="458"/>
      <c r="N69" s="458"/>
      <c r="O69" s="499" t="str">
        <f t="shared" si="11"/>
        <v xml:space="preserve"> </v>
      </c>
    </row>
    <row r="70" spans="2:15">
      <c r="B70" s="495">
        <f>DATE($C$3,8,1)</f>
        <v>44044</v>
      </c>
      <c r="C70" s="455">
        <f t="shared" si="12"/>
        <v>0</v>
      </c>
      <c r="D70" s="455">
        <f t="shared" si="12"/>
        <v>0</v>
      </c>
      <c r="E70" s="461">
        <f t="shared" si="12"/>
        <v>0</v>
      </c>
      <c r="F70" s="455">
        <f t="shared" si="12"/>
        <v>0</v>
      </c>
      <c r="G70" s="455">
        <f t="shared" si="12"/>
        <v>0</v>
      </c>
      <c r="H70" s="461">
        <f t="shared" si="12"/>
        <v>0</v>
      </c>
      <c r="I70" s="462">
        <f>+I$75</f>
        <v>0</v>
      </c>
      <c r="J70" s="463"/>
      <c r="K70" s="460"/>
      <c r="L70" s="458"/>
      <c r="M70" s="458"/>
      <c r="N70" s="458"/>
      <c r="O70" s="499" t="str">
        <f t="shared" si="11"/>
        <v xml:space="preserve"> </v>
      </c>
    </row>
    <row r="71" spans="2:15">
      <c r="B71" s="496">
        <f>DATE($C$3,9,1)</f>
        <v>44075</v>
      </c>
      <c r="C71" s="455">
        <f t="shared" si="12"/>
        <v>0</v>
      </c>
      <c r="D71" s="455">
        <f t="shared" si="12"/>
        <v>0</v>
      </c>
      <c r="E71" s="461">
        <f t="shared" si="12"/>
        <v>0</v>
      </c>
      <c r="F71" s="455">
        <f t="shared" si="12"/>
        <v>0</v>
      </c>
      <c r="G71" s="455">
        <f t="shared" si="12"/>
        <v>0</v>
      </c>
      <c r="H71" s="461">
        <f t="shared" si="12"/>
        <v>0</v>
      </c>
      <c r="I71" s="455">
        <f>+I$75</f>
        <v>0</v>
      </c>
      <c r="J71" s="462">
        <f>+J$75</f>
        <v>0</v>
      </c>
      <c r="K71" s="503"/>
      <c r="L71" s="458"/>
      <c r="M71" s="458"/>
      <c r="N71" s="458"/>
      <c r="O71" s="499" t="str">
        <f t="shared" si="11"/>
        <v xml:space="preserve"> </v>
      </c>
    </row>
    <row r="72" spans="2:15">
      <c r="B72" s="495">
        <f>DATE($C$3,10,1)</f>
        <v>44105</v>
      </c>
      <c r="C72" s="455">
        <f t="shared" si="12"/>
        <v>0</v>
      </c>
      <c r="D72" s="455">
        <f t="shared" si="12"/>
        <v>0</v>
      </c>
      <c r="E72" s="461">
        <f t="shared" si="12"/>
        <v>0</v>
      </c>
      <c r="F72" s="455">
        <f t="shared" si="12"/>
        <v>0</v>
      </c>
      <c r="G72" s="455">
        <f t="shared" si="12"/>
        <v>0</v>
      </c>
      <c r="H72" s="461">
        <f t="shared" si="12"/>
        <v>0</v>
      </c>
      <c r="I72" s="455">
        <f>+I$75</f>
        <v>0</v>
      </c>
      <c r="J72" s="455">
        <f>+J$75</f>
        <v>0</v>
      </c>
      <c r="K72" s="457">
        <f>+K$75</f>
        <v>0</v>
      </c>
      <c r="L72" s="448"/>
      <c r="M72" s="458"/>
      <c r="N72" s="458"/>
      <c r="O72" s="499" t="str">
        <f t="shared" si="11"/>
        <v xml:space="preserve"> </v>
      </c>
    </row>
    <row r="73" spans="2:15">
      <c r="B73" s="496">
        <f>DATE($C$3,11,1)</f>
        <v>44136</v>
      </c>
      <c r="C73" s="455">
        <f t="shared" si="12"/>
        <v>0</v>
      </c>
      <c r="D73" s="455">
        <f t="shared" si="12"/>
        <v>0</v>
      </c>
      <c r="E73" s="461">
        <f t="shared" si="12"/>
        <v>0</v>
      </c>
      <c r="F73" s="455">
        <f t="shared" si="12"/>
        <v>0</v>
      </c>
      <c r="G73" s="455">
        <f t="shared" si="12"/>
        <v>0</v>
      </c>
      <c r="H73" s="461">
        <f t="shared" si="12"/>
        <v>0</v>
      </c>
      <c r="I73" s="455">
        <f>+I$75</f>
        <v>0</v>
      </c>
      <c r="J73" s="455">
        <f>+J$75</f>
        <v>0</v>
      </c>
      <c r="K73" s="461">
        <f>+K$75</f>
        <v>0</v>
      </c>
      <c r="L73" s="462">
        <f>+L$75</f>
        <v>0</v>
      </c>
      <c r="M73" s="463"/>
      <c r="N73" s="458"/>
      <c r="O73" s="499" t="str">
        <f t="shared" si="11"/>
        <v xml:space="preserve"> </v>
      </c>
    </row>
    <row r="74" spans="2:15">
      <c r="B74" s="495">
        <f>DATE($C$3,12,1)</f>
        <v>44166</v>
      </c>
      <c r="C74" s="468">
        <f t="shared" si="12"/>
        <v>0</v>
      </c>
      <c r="D74" s="468">
        <f t="shared" si="12"/>
        <v>0</v>
      </c>
      <c r="E74" s="469">
        <f t="shared" si="12"/>
        <v>0</v>
      </c>
      <c r="F74" s="468">
        <f t="shared" si="12"/>
        <v>0</v>
      </c>
      <c r="G74" s="468">
        <f t="shared" si="12"/>
        <v>0</v>
      </c>
      <c r="H74" s="469">
        <f t="shared" si="12"/>
        <v>0</v>
      </c>
      <c r="I74" s="468">
        <f>+I$75</f>
        <v>0</v>
      </c>
      <c r="J74" s="468">
        <f>+J$75</f>
        <v>0</v>
      </c>
      <c r="K74" s="469">
        <f>+K$75</f>
        <v>0</v>
      </c>
      <c r="L74" s="468">
        <f>+L$75</f>
        <v>0</v>
      </c>
      <c r="M74" s="470">
        <f>+M$75</f>
        <v>0</v>
      </c>
      <c r="N74" s="504"/>
      <c r="O74" s="505" t="str">
        <f t="shared" si="11"/>
        <v xml:space="preserve"> </v>
      </c>
    </row>
    <row r="75" spans="2:15">
      <c r="B75" s="506" t="s">
        <v>210</v>
      </c>
      <c r="C75" s="474">
        <f>+C63</f>
        <v>0</v>
      </c>
      <c r="D75" s="474">
        <f>+D64</f>
        <v>0</v>
      </c>
      <c r="E75" s="475">
        <f>+E65</f>
        <v>0</v>
      </c>
      <c r="F75" s="474">
        <f>+F66</f>
        <v>0</v>
      </c>
      <c r="G75" s="474">
        <f>+G67</f>
        <v>0</v>
      </c>
      <c r="H75" s="475">
        <f>+H68</f>
        <v>0</v>
      </c>
      <c r="I75" s="474">
        <f>+I69</f>
        <v>0</v>
      </c>
      <c r="J75" s="474">
        <f>+J70</f>
        <v>0</v>
      </c>
      <c r="K75" s="475">
        <f>+K71</f>
        <v>0</v>
      </c>
      <c r="L75" s="474">
        <f>+L72</f>
        <v>0</v>
      </c>
      <c r="M75" s="474">
        <f>+M73</f>
        <v>0</v>
      </c>
      <c r="N75" s="475">
        <f>+N74</f>
        <v>0</v>
      </c>
      <c r="O75" s="475" t="str">
        <f>IF(L75&gt;0,SUM(C75:N75)," ")</f>
        <v xml:space="preserve"> </v>
      </c>
    </row>
    <row r="76" spans="2:15">
      <c r="B76" s="507" t="s">
        <v>211</v>
      </c>
      <c r="C76" s="508">
        <f>+IF(ISNUMBER(C75),C75-C62," ")</f>
        <v>0</v>
      </c>
      <c r="D76" s="508">
        <f>+IF(ISNUMBER(D75),D75-D62," ")</f>
        <v>0</v>
      </c>
      <c r="E76" s="509">
        <f>+IF(ISNUMBER(E75),E75-E62," ")</f>
        <v>0</v>
      </c>
      <c r="F76" s="508">
        <f t="shared" ref="F76:N76" si="13">+IF(ISNUMBER(F75),F75-F62," ")</f>
        <v>0</v>
      </c>
      <c r="G76" s="508">
        <f t="shared" si="13"/>
        <v>0</v>
      </c>
      <c r="H76" s="509">
        <f t="shared" si="13"/>
        <v>0</v>
      </c>
      <c r="I76" s="508">
        <f t="shared" si="13"/>
        <v>0</v>
      </c>
      <c r="J76" s="508">
        <f t="shared" si="13"/>
        <v>0</v>
      </c>
      <c r="K76" s="509">
        <f t="shared" si="13"/>
        <v>0</v>
      </c>
      <c r="L76" s="508">
        <f t="shared" si="13"/>
        <v>0</v>
      </c>
      <c r="M76" s="508">
        <f t="shared" si="13"/>
        <v>0</v>
      </c>
      <c r="N76" s="509">
        <f t="shared" si="13"/>
        <v>0</v>
      </c>
      <c r="O76" s="509" t="str">
        <f>+IFERROR(O75-O62," ")</f>
        <v xml:space="preserve"> </v>
      </c>
    </row>
    <row r="77" spans="2:15">
      <c r="B77" s="511" t="s">
        <v>213</v>
      </c>
      <c r="C77" s="512">
        <f>+C75</f>
        <v>0</v>
      </c>
      <c r="D77" s="512">
        <f>+SUM($C75:D75)</f>
        <v>0</v>
      </c>
      <c r="E77" s="513">
        <f>+SUM($C75:E75)</f>
        <v>0</v>
      </c>
      <c r="F77" s="512">
        <f>+SUM($C75:F75)</f>
        <v>0</v>
      </c>
      <c r="G77" s="512">
        <f>+SUM($C75:G75)</f>
        <v>0</v>
      </c>
      <c r="H77" s="513">
        <f>+SUM($C75:H75)</f>
        <v>0</v>
      </c>
      <c r="I77" s="512">
        <f>+SUM($C75:I75)</f>
        <v>0</v>
      </c>
      <c r="J77" s="512">
        <f>+SUM($C75:J75)</f>
        <v>0</v>
      </c>
      <c r="K77" s="513">
        <f>+SUM($C75:K75)</f>
        <v>0</v>
      </c>
      <c r="L77" s="512">
        <f>+SUM($C75:L75)</f>
        <v>0</v>
      </c>
      <c r="M77" s="512">
        <f>+SUM($C75:M75)</f>
        <v>0</v>
      </c>
      <c r="N77" s="513">
        <f>+SUM($C75:N75)</f>
        <v>0</v>
      </c>
      <c r="O77" s="514"/>
    </row>
    <row r="78" spans="2:15">
      <c r="B78" s="516" t="s">
        <v>214</v>
      </c>
      <c r="C78" s="517">
        <f>+C62</f>
        <v>0</v>
      </c>
      <c r="D78" s="517">
        <f>+SUM($C62:D62)</f>
        <v>0</v>
      </c>
      <c r="E78" s="518">
        <f>+SUM($C62:E62)</f>
        <v>0</v>
      </c>
      <c r="F78" s="517">
        <f>+SUM($C62:F62)</f>
        <v>0</v>
      </c>
      <c r="G78" s="517">
        <f>+SUM($C62:G62)</f>
        <v>0</v>
      </c>
      <c r="H78" s="518">
        <f>+SUM($C62:H62)</f>
        <v>0</v>
      </c>
      <c r="I78" s="517">
        <f>+SUM($C62:I62)</f>
        <v>0</v>
      </c>
      <c r="J78" s="517">
        <f>+SUM($C62:J62)</f>
        <v>0</v>
      </c>
      <c r="K78" s="518">
        <f>+SUM($C62:K62)</f>
        <v>0</v>
      </c>
      <c r="L78" s="517">
        <f>+SUM($C62:L62)</f>
        <v>0</v>
      </c>
      <c r="M78" s="517">
        <f>+SUM($C62:M62)</f>
        <v>0</v>
      </c>
      <c r="N78" s="518">
        <f>+SUM($C62:N62)</f>
        <v>0</v>
      </c>
      <c r="O78" s="514"/>
    </row>
    <row r="79" spans="2:15" ht="13.5" thickBot="1">
      <c r="B79" s="519" t="s">
        <v>215</v>
      </c>
      <c r="C79" s="520">
        <f>+IFERROR((C77/C78),0)</f>
        <v>0</v>
      </c>
      <c r="D79" s="520">
        <f t="shared" ref="D79:N79" si="14">+IFERROR((D77/D78),0)</f>
        <v>0</v>
      </c>
      <c r="E79" s="521">
        <f t="shared" si="14"/>
        <v>0</v>
      </c>
      <c r="F79" s="520">
        <f t="shared" si="14"/>
        <v>0</v>
      </c>
      <c r="G79" s="520">
        <f t="shared" si="14"/>
        <v>0</v>
      </c>
      <c r="H79" s="521">
        <f t="shared" si="14"/>
        <v>0</v>
      </c>
      <c r="I79" s="520">
        <f t="shared" si="14"/>
        <v>0</v>
      </c>
      <c r="J79" s="520">
        <f t="shared" si="14"/>
        <v>0</v>
      </c>
      <c r="K79" s="521">
        <f t="shared" si="14"/>
        <v>0</v>
      </c>
      <c r="L79" s="520">
        <f t="shared" si="14"/>
        <v>0</v>
      </c>
      <c r="M79" s="520">
        <f t="shared" si="14"/>
        <v>0</v>
      </c>
      <c r="N79" s="521">
        <f t="shared" si="14"/>
        <v>0</v>
      </c>
      <c r="O79" s="521" t="str">
        <f>+IFERROR((O75/O62)," ")</f>
        <v xml:space="preserve"> </v>
      </c>
    </row>
    <row r="80" spans="2:15" ht="13.5" thickBot="1"/>
    <row r="81" spans="2:15" ht="13.5" thickBot="1">
      <c r="B81" s="433" t="s">
        <v>217</v>
      </c>
      <c r="C81" s="434">
        <f>DATE($C$3,1,1)</f>
        <v>43831</v>
      </c>
      <c r="D81" s="435">
        <f>DATE($C$3,2,1)</f>
        <v>43862</v>
      </c>
      <c r="E81" s="436">
        <f>DATE($C$3,3,1)</f>
        <v>43891</v>
      </c>
      <c r="F81" s="434">
        <f>DATE($C$3,4,1)</f>
        <v>43922</v>
      </c>
      <c r="G81" s="435">
        <f>DATE($C$3,5,1)</f>
        <v>43952</v>
      </c>
      <c r="H81" s="436">
        <f>DATE($C$3,6,1)</f>
        <v>43983</v>
      </c>
      <c r="I81" s="434">
        <f>DATE($C$3,7,1)</f>
        <v>44013</v>
      </c>
      <c r="J81" s="435">
        <f>DATE($C$3,8,1)</f>
        <v>44044</v>
      </c>
      <c r="K81" s="436">
        <f>DATE($C$3,9,1)</f>
        <v>44075</v>
      </c>
      <c r="L81" s="435">
        <f>DATE($C$3,10,1)</f>
        <v>44105</v>
      </c>
      <c r="M81" s="435">
        <f>DATE($C$3,11,1)</f>
        <v>44136</v>
      </c>
      <c r="N81" s="436">
        <f>DATE($C$3,12,1)</f>
        <v>44166</v>
      </c>
      <c r="O81" s="524">
        <f>DATE($C$3,12,1)</f>
        <v>44166</v>
      </c>
    </row>
    <row r="82" spans="2:15" s="488" customFormat="1">
      <c r="B82" s="437" t="str">
        <f>$C$3&amp;" Plan"</f>
        <v>2020 Plan</v>
      </c>
      <c r="C82" s="531"/>
      <c r="D82" s="525"/>
      <c r="E82" s="532"/>
      <c r="F82" s="525"/>
      <c r="G82" s="525"/>
      <c r="H82" s="525"/>
      <c r="I82" s="531"/>
      <c r="J82" s="525"/>
      <c r="K82" s="532"/>
      <c r="L82" s="525"/>
      <c r="M82" s="525"/>
      <c r="N82" s="525"/>
      <c r="O82" s="528" t="str">
        <f>IF(N82&gt;0,SUM(C82:N82)," ")</f>
        <v xml:space="preserve"> </v>
      </c>
    </row>
    <row r="83" spans="2:15">
      <c r="B83" s="441">
        <f>DATE($C$3,1,1)</f>
        <v>43831</v>
      </c>
      <c r="C83" s="442"/>
      <c r="D83" s="491"/>
      <c r="E83" s="533"/>
      <c r="F83" s="491"/>
      <c r="G83" s="491"/>
      <c r="H83" s="491"/>
      <c r="I83" s="534"/>
      <c r="J83" s="491"/>
      <c r="K83" s="533"/>
      <c r="L83" s="491"/>
      <c r="M83" s="491"/>
      <c r="N83" s="491"/>
      <c r="O83" s="494" t="str">
        <f>IF(N83&gt;0,SUM(C83:N83)," ")</f>
        <v xml:space="preserve"> </v>
      </c>
    </row>
    <row r="84" spans="2:15">
      <c r="B84" s="446">
        <f>DATE($C$3,2,1)</f>
        <v>43862</v>
      </c>
      <c r="C84" s="447">
        <f t="shared" ref="C84:M94" si="15">+C$95</f>
        <v>0</v>
      </c>
      <c r="D84" s="448"/>
      <c r="E84" s="453"/>
      <c r="F84" s="451"/>
      <c r="G84" s="451"/>
      <c r="H84" s="451"/>
      <c r="I84" s="452"/>
      <c r="J84" s="451"/>
      <c r="K84" s="453"/>
      <c r="L84" s="451"/>
      <c r="M84" s="451"/>
      <c r="N84" s="451"/>
      <c r="O84" s="494" t="str">
        <f>IF(N84&gt;0,SUM(C84:N84)," ")</f>
        <v xml:space="preserve"> </v>
      </c>
    </row>
    <row r="85" spans="2:15">
      <c r="B85" s="454">
        <f>DATE($C$3,3,1)</f>
        <v>43891</v>
      </c>
      <c r="C85" s="447">
        <f t="shared" si="15"/>
        <v>0</v>
      </c>
      <c r="D85" s="462">
        <f t="shared" si="15"/>
        <v>0</v>
      </c>
      <c r="E85" s="535"/>
      <c r="F85" s="451"/>
      <c r="G85" s="451"/>
      <c r="H85" s="451"/>
      <c r="I85" s="452"/>
      <c r="J85" s="451"/>
      <c r="K85" s="453"/>
      <c r="L85" s="451"/>
      <c r="M85" s="451"/>
      <c r="N85" s="451"/>
      <c r="O85" s="494" t="str">
        <f>IF(N85&gt;0,SUM(C85:N85)," ")</f>
        <v xml:space="preserve"> </v>
      </c>
    </row>
    <row r="86" spans="2:15">
      <c r="B86" s="446">
        <f>DATE($C$3,4,1)</f>
        <v>43922</v>
      </c>
      <c r="C86" s="447">
        <f t="shared" si="15"/>
        <v>0</v>
      </c>
      <c r="D86" s="455">
        <f t="shared" si="15"/>
        <v>0</v>
      </c>
      <c r="E86" s="457">
        <f t="shared" si="15"/>
        <v>0</v>
      </c>
      <c r="F86" s="448"/>
      <c r="G86" s="458"/>
      <c r="H86" s="458"/>
      <c r="I86" s="459"/>
      <c r="J86" s="458"/>
      <c r="K86" s="460"/>
      <c r="L86" s="458"/>
      <c r="M86" s="458"/>
      <c r="N86" s="458"/>
      <c r="O86" s="499" t="str">
        <f>IF(N86&gt;0,SUM(C86:N86)," ")</f>
        <v xml:space="preserve"> </v>
      </c>
    </row>
    <row r="87" spans="2:15">
      <c r="B87" s="454">
        <f>DATE($C$3,5,1)</f>
        <v>43952</v>
      </c>
      <c r="C87" s="447">
        <f t="shared" si="15"/>
        <v>0</v>
      </c>
      <c r="D87" s="455">
        <f t="shared" si="15"/>
        <v>0</v>
      </c>
      <c r="E87" s="461">
        <f t="shared" si="15"/>
        <v>0</v>
      </c>
      <c r="F87" s="462">
        <f t="shared" si="15"/>
        <v>0</v>
      </c>
      <c r="G87" s="463"/>
      <c r="H87" s="458"/>
      <c r="I87" s="459"/>
      <c r="J87" s="458"/>
      <c r="K87" s="460"/>
      <c r="L87" s="458"/>
      <c r="M87" s="458"/>
      <c r="N87" s="458"/>
      <c r="O87" s="499" t="str">
        <f t="shared" ref="O87:O94" si="16">IF(N87&gt;0,SUM(C87:N87)," ")</f>
        <v xml:space="preserve"> </v>
      </c>
    </row>
    <row r="88" spans="2:15">
      <c r="B88" s="446">
        <f>DATE($C$3,6,1)</f>
        <v>43983</v>
      </c>
      <c r="C88" s="447">
        <f t="shared" si="15"/>
        <v>0</v>
      </c>
      <c r="D88" s="455">
        <f t="shared" si="15"/>
        <v>0</v>
      </c>
      <c r="E88" s="461">
        <f t="shared" si="15"/>
        <v>0</v>
      </c>
      <c r="F88" s="455">
        <f t="shared" si="15"/>
        <v>0</v>
      </c>
      <c r="G88" s="462">
        <f t="shared" si="15"/>
        <v>0</v>
      </c>
      <c r="H88" s="463"/>
      <c r="I88" s="459"/>
      <c r="J88" s="458"/>
      <c r="K88" s="460"/>
      <c r="L88" s="458"/>
      <c r="M88" s="458"/>
      <c r="N88" s="458"/>
      <c r="O88" s="499" t="str">
        <f t="shared" si="16"/>
        <v xml:space="preserve"> </v>
      </c>
    </row>
    <row r="89" spans="2:15">
      <c r="B89" s="454">
        <f>DATE($C$3,7,1)</f>
        <v>44013</v>
      </c>
      <c r="C89" s="447">
        <f t="shared" si="15"/>
        <v>0</v>
      </c>
      <c r="D89" s="455">
        <f t="shared" si="15"/>
        <v>0</v>
      </c>
      <c r="E89" s="461">
        <f t="shared" si="15"/>
        <v>0</v>
      </c>
      <c r="F89" s="455">
        <f t="shared" si="15"/>
        <v>0</v>
      </c>
      <c r="G89" s="455">
        <f t="shared" si="15"/>
        <v>0</v>
      </c>
      <c r="H89" s="464">
        <f t="shared" si="15"/>
        <v>0</v>
      </c>
      <c r="I89" s="465"/>
      <c r="J89" s="458"/>
      <c r="K89" s="460"/>
      <c r="L89" s="458"/>
      <c r="M89" s="458"/>
      <c r="N89" s="458"/>
      <c r="O89" s="499" t="str">
        <f t="shared" si="16"/>
        <v xml:space="preserve"> </v>
      </c>
    </row>
    <row r="90" spans="2:15">
      <c r="B90" s="446">
        <f>DATE($C$3,8,1)</f>
        <v>44044</v>
      </c>
      <c r="C90" s="447">
        <f t="shared" si="15"/>
        <v>0</v>
      </c>
      <c r="D90" s="455">
        <f t="shared" si="15"/>
        <v>0</v>
      </c>
      <c r="E90" s="461">
        <f t="shared" si="15"/>
        <v>0</v>
      </c>
      <c r="F90" s="455">
        <f t="shared" si="15"/>
        <v>0</v>
      </c>
      <c r="G90" s="455">
        <f t="shared" si="15"/>
        <v>0</v>
      </c>
      <c r="H90" s="455">
        <f t="shared" si="15"/>
        <v>0</v>
      </c>
      <c r="I90" s="466">
        <f t="shared" si="15"/>
        <v>0</v>
      </c>
      <c r="J90" s="463"/>
      <c r="K90" s="460"/>
      <c r="L90" s="458"/>
      <c r="M90" s="458"/>
      <c r="N90" s="458"/>
      <c r="O90" s="499" t="str">
        <f t="shared" si="16"/>
        <v xml:space="preserve"> </v>
      </c>
    </row>
    <row r="91" spans="2:15">
      <c r="B91" s="454">
        <f>DATE($C$3,9,1)</f>
        <v>44075</v>
      </c>
      <c r="C91" s="447">
        <f t="shared" si="15"/>
        <v>0</v>
      </c>
      <c r="D91" s="455">
        <f t="shared" si="15"/>
        <v>0</v>
      </c>
      <c r="E91" s="461">
        <f t="shared" si="15"/>
        <v>0</v>
      </c>
      <c r="F91" s="455">
        <f t="shared" si="15"/>
        <v>0</v>
      </c>
      <c r="G91" s="455">
        <f t="shared" si="15"/>
        <v>0</v>
      </c>
      <c r="H91" s="455">
        <f t="shared" si="15"/>
        <v>0</v>
      </c>
      <c r="I91" s="447">
        <f t="shared" si="15"/>
        <v>0</v>
      </c>
      <c r="J91" s="462">
        <f t="shared" si="15"/>
        <v>0</v>
      </c>
      <c r="K91" s="503"/>
      <c r="L91" s="458"/>
      <c r="M91" s="458"/>
      <c r="N91" s="458"/>
      <c r="O91" s="499" t="str">
        <f t="shared" si="16"/>
        <v xml:space="preserve"> </v>
      </c>
    </row>
    <row r="92" spans="2:15">
      <c r="B92" s="446">
        <f>DATE($C$3,10,1)</f>
        <v>44105</v>
      </c>
      <c r="C92" s="447">
        <f t="shared" si="15"/>
        <v>0</v>
      </c>
      <c r="D92" s="455">
        <f t="shared" si="15"/>
        <v>0</v>
      </c>
      <c r="E92" s="461">
        <f t="shared" si="15"/>
        <v>0</v>
      </c>
      <c r="F92" s="455">
        <f t="shared" si="15"/>
        <v>0</v>
      </c>
      <c r="G92" s="455">
        <f t="shared" si="15"/>
        <v>0</v>
      </c>
      <c r="H92" s="455">
        <f t="shared" si="15"/>
        <v>0</v>
      </c>
      <c r="I92" s="447">
        <f t="shared" si="15"/>
        <v>0</v>
      </c>
      <c r="J92" s="455">
        <f t="shared" si="15"/>
        <v>0</v>
      </c>
      <c r="K92" s="457">
        <f t="shared" si="15"/>
        <v>0</v>
      </c>
      <c r="L92" s="448"/>
      <c r="M92" s="458"/>
      <c r="N92" s="458"/>
      <c r="O92" s="499" t="str">
        <f t="shared" si="16"/>
        <v xml:space="preserve"> </v>
      </c>
    </row>
    <row r="93" spans="2:15">
      <c r="B93" s="454">
        <f>DATE($C$3,11,1)</f>
        <v>44136</v>
      </c>
      <c r="C93" s="447">
        <f t="shared" si="15"/>
        <v>0</v>
      </c>
      <c r="D93" s="455">
        <f t="shared" si="15"/>
        <v>0</v>
      </c>
      <c r="E93" s="461">
        <f t="shared" si="15"/>
        <v>0</v>
      </c>
      <c r="F93" s="455">
        <f t="shared" si="15"/>
        <v>0</v>
      </c>
      <c r="G93" s="455">
        <f t="shared" si="15"/>
        <v>0</v>
      </c>
      <c r="H93" s="455">
        <f t="shared" si="15"/>
        <v>0</v>
      </c>
      <c r="I93" s="447">
        <f t="shared" si="15"/>
        <v>0</v>
      </c>
      <c r="J93" s="455">
        <f t="shared" si="15"/>
        <v>0</v>
      </c>
      <c r="K93" s="461">
        <f t="shared" si="15"/>
        <v>0</v>
      </c>
      <c r="L93" s="462">
        <f t="shared" si="15"/>
        <v>0</v>
      </c>
      <c r="M93" s="463"/>
      <c r="N93" s="458"/>
      <c r="O93" s="499" t="str">
        <f t="shared" si="16"/>
        <v xml:space="preserve"> </v>
      </c>
    </row>
    <row r="94" spans="2:15">
      <c r="B94" s="446">
        <f>DATE($C$3,12,1)</f>
        <v>44166</v>
      </c>
      <c r="C94" s="467">
        <f t="shared" si="15"/>
        <v>0</v>
      </c>
      <c r="D94" s="468">
        <f t="shared" si="15"/>
        <v>0</v>
      </c>
      <c r="E94" s="469">
        <f t="shared" si="15"/>
        <v>0</v>
      </c>
      <c r="F94" s="468">
        <f t="shared" si="15"/>
        <v>0</v>
      </c>
      <c r="G94" s="468">
        <f t="shared" si="15"/>
        <v>0</v>
      </c>
      <c r="H94" s="468">
        <f t="shared" si="15"/>
        <v>0</v>
      </c>
      <c r="I94" s="467">
        <f t="shared" si="15"/>
        <v>0</v>
      </c>
      <c r="J94" s="468">
        <f t="shared" si="15"/>
        <v>0</v>
      </c>
      <c r="K94" s="469">
        <f t="shared" si="15"/>
        <v>0</v>
      </c>
      <c r="L94" s="468">
        <f t="shared" si="15"/>
        <v>0</v>
      </c>
      <c r="M94" s="470">
        <f t="shared" si="15"/>
        <v>0</v>
      </c>
      <c r="N94" s="504"/>
      <c r="O94" s="505" t="str">
        <f t="shared" si="16"/>
        <v xml:space="preserve"> </v>
      </c>
    </row>
    <row r="95" spans="2:15">
      <c r="B95" s="472" t="s">
        <v>210</v>
      </c>
      <c r="C95" s="473">
        <f>+C83</f>
        <v>0</v>
      </c>
      <c r="D95" s="474">
        <f>D84</f>
        <v>0</v>
      </c>
      <c r="E95" s="475">
        <f>+E85</f>
        <v>0</v>
      </c>
      <c r="F95" s="474">
        <f>+F86</f>
        <v>0</v>
      </c>
      <c r="G95" s="474">
        <f>+G87</f>
        <v>0</v>
      </c>
      <c r="H95" s="474">
        <f>+H88</f>
        <v>0</v>
      </c>
      <c r="I95" s="473">
        <f>+I89</f>
        <v>0</v>
      </c>
      <c r="J95" s="474">
        <f>+J90</f>
        <v>0</v>
      </c>
      <c r="K95" s="475">
        <f>+K91</f>
        <v>0</v>
      </c>
      <c r="L95" s="474">
        <f>+L92</f>
        <v>0</v>
      </c>
      <c r="M95" s="474">
        <f>+M93</f>
        <v>0</v>
      </c>
      <c r="N95" s="474">
        <f>+N94</f>
        <v>0</v>
      </c>
      <c r="O95" s="536" t="str">
        <f>IF(N95&gt;0,SUM(C95:N95)," ")</f>
        <v xml:space="preserve"> </v>
      </c>
    </row>
    <row r="96" spans="2:15" s="510" customFormat="1">
      <c r="B96" s="537" t="s">
        <v>211</v>
      </c>
      <c r="C96" s="538">
        <f>+IF(ISNUMBER(C95),C95-C82," ")</f>
        <v>0</v>
      </c>
      <c r="D96" s="508">
        <f t="shared" ref="D96:N96" si="17">+IF(ISNUMBER(D95),D95-D82," ")</f>
        <v>0</v>
      </c>
      <c r="E96" s="509">
        <f t="shared" si="17"/>
        <v>0</v>
      </c>
      <c r="F96" s="508">
        <f t="shared" si="17"/>
        <v>0</v>
      </c>
      <c r="G96" s="508">
        <f t="shared" si="17"/>
        <v>0</v>
      </c>
      <c r="H96" s="508">
        <f t="shared" si="17"/>
        <v>0</v>
      </c>
      <c r="I96" s="538">
        <f t="shared" si="17"/>
        <v>0</v>
      </c>
      <c r="J96" s="508">
        <f t="shared" si="17"/>
        <v>0</v>
      </c>
      <c r="K96" s="509">
        <f t="shared" si="17"/>
        <v>0</v>
      </c>
      <c r="L96" s="508">
        <f t="shared" si="17"/>
        <v>0</v>
      </c>
      <c r="M96" s="508">
        <f t="shared" si="17"/>
        <v>0</v>
      </c>
      <c r="N96" s="508">
        <f t="shared" si="17"/>
        <v>0</v>
      </c>
      <c r="O96" s="539" t="str">
        <f>+IFERROR(O95-O82," ")</f>
        <v xml:space="preserve"> </v>
      </c>
    </row>
    <row r="97" spans="2:17">
      <c r="B97" s="540" t="s">
        <v>213</v>
      </c>
      <c r="C97" s="541">
        <f>+C95</f>
        <v>0</v>
      </c>
      <c r="D97" s="512">
        <f>+SUM($C95:D95)</f>
        <v>0</v>
      </c>
      <c r="E97" s="513">
        <f>+SUM($C95:E95)</f>
        <v>0</v>
      </c>
      <c r="F97" s="512">
        <f>+SUM($C95:F95)</f>
        <v>0</v>
      </c>
      <c r="G97" s="512">
        <f>+SUM($C95:G95)</f>
        <v>0</v>
      </c>
      <c r="H97" s="512">
        <f>+SUM($C95:H95)</f>
        <v>0</v>
      </c>
      <c r="I97" s="541">
        <f>+SUM($C95:I95)</f>
        <v>0</v>
      </c>
      <c r="J97" s="512">
        <f>+SUM($C95:J95)</f>
        <v>0</v>
      </c>
      <c r="K97" s="513">
        <f>+SUM($C95:K95)</f>
        <v>0</v>
      </c>
      <c r="L97" s="512">
        <f>+SUM($C95:L95)</f>
        <v>0</v>
      </c>
      <c r="M97" s="512">
        <f>+SUM($C95:M95)</f>
        <v>0</v>
      </c>
      <c r="N97" s="512">
        <f>+SUM($C95:N95)</f>
        <v>0</v>
      </c>
      <c r="O97" s="514"/>
      <c r="Q97" s="515"/>
    </row>
    <row r="98" spans="2:17">
      <c r="B98" s="542" t="s">
        <v>214</v>
      </c>
      <c r="C98" s="543">
        <f>+C82</f>
        <v>0</v>
      </c>
      <c r="D98" s="517">
        <f>+SUM($C82:D82)</f>
        <v>0</v>
      </c>
      <c r="E98" s="518">
        <f>+SUM($C82:E82)</f>
        <v>0</v>
      </c>
      <c r="F98" s="517">
        <f>+SUM($C82:F82)</f>
        <v>0</v>
      </c>
      <c r="G98" s="517">
        <f>+SUM($C82:G82)</f>
        <v>0</v>
      </c>
      <c r="H98" s="517">
        <f>+SUM($C82:H82)</f>
        <v>0</v>
      </c>
      <c r="I98" s="543">
        <f>+SUM($C82:I82)</f>
        <v>0</v>
      </c>
      <c r="J98" s="517">
        <f>+SUM($C82:J82)</f>
        <v>0</v>
      </c>
      <c r="K98" s="518">
        <f>+SUM($C82:K82)</f>
        <v>0</v>
      </c>
      <c r="L98" s="517">
        <f>+SUM($C82:L82)</f>
        <v>0</v>
      </c>
      <c r="M98" s="517">
        <f>+SUM($C82:M82)</f>
        <v>0</v>
      </c>
      <c r="N98" s="517">
        <f>+SUM($C82:N82)</f>
        <v>0</v>
      </c>
      <c r="O98" s="514"/>
    </row>
    <row r="99" spans="2:17" ht="13.5" thickBot="1">
      <c r="B99" s="544" t="s">
        <v>215</v>
      </c>
      <c r="C99" s="545">
        <f>+IFERROR((C97/C98),0)</f>
        <v>0</v>
      </c>
      <c r="D99" s="520">
        <f t="shared" ref="D99:N99" si="18">+IFERROR((D97/D98),0)</f>
        <v>0</v>
      </c>
      <c r="E99" s="521">
        <f t="shared" si="18"/>
        <v>0</v>
      </c>
      <c r="F99" s="520">
        <f t="shared" si="18"/>
        <v>0</v>
      </c>
      <c r="G99" s="520">
        <f t="shared" si="18"/>
        <v>0</v>
      </c>
      <c r="H99" s="520">
        <f t="shared" si="18"/>
        <v>0</v>
      </c>
      <c r="I99" s="545">
        <f t="shared" si="18"/>
        <v>0</v>
      </c>
      <c r="J99" s="520">
        <f t="shared" si="18"/>
        <v>0</v>
      </c>
      <c r="K99" s="521">
        <f t="shared" si="18"/>
        <v>0</v>
      </c>
      <c r="L99" s="520">
        <f t="shared" si="18"/>
        <v>0</v>
      </c>
      <c r="M99" s="520">
        <f t="shared" si="18"/>
        <v>0</v>
      </c>
      <c r="N99" s="520">
        <f t="shared" si="18"/>
        <v>0</v>
      </c>
      <c r="O99" s="546" t="str">
        <f>+IFERROR((O95/O82)," ")</f>
        <v xml:space="preserve"> </v>
      </c>
    </row>
    <row r="100" spans="2:17" ht="13.5" thickBot="1"/>
    <row r="101" spans="2:17" ht="13.5" thickBot="1">
      <c r="B101" s="547" t="s">
        <v>171</v>
      </c>
      <c r="C101" s="435">
        <f>DATE($C$3,1,1)</f>
        <v>43831</v>
      </c>
      <c r="D101" s="435">
        <f>DATE($C$3,2,1)</f>
        <v>43862</v>
      </c>
      <c r="E101" s="436">
        <f>DATE($C$3,3,1)</f>
        <v>43891</v>
      </c>
      <c r="F101" s="434">
        <f>DATE($C$3,4,1)</f>
        <v>43922</v>
      </c>
      <c r="G101" s="435">
        <f>DATE($C$3,5,1)</f>
        <v>43952</v>
      </c>
      <c r="H101" s="436">
        <f>DATE($C$3,6,1)</f>
        <v>43983</v>
      </c>
      <c r="I101" s="434">
        <f>DATE($C$3,7,1)</f>
        <v>44013</v>
      </c>
      <c r="J101" s="435">
        <f>DATE($C$3,8,1)</f>
        <v>44044</v>
      </c>
      <c r="K101" s="436">
        <f>DATE($C$3,9,1)</f>
        <v>44075</v>
      </c>
      <c r="L101" s="435">
        <f>DATE($C$3,10,1)</f>
        <v>44105</v>
      </c>
      <c r="M101" s="435">
        <f>DATE($C$3,11,1)</f>
        <v>44136</v>
      </c>
      <c r="N101" s="436">
        <f>DATE($C$3,12,1)</f>
        <v>44166</v>
      </c>
      <c r="P101" s="530"/>
      <c r="Q101" s="530"/>
    </row>
    <row r="102" spans="2:17">
      <c r="B102" s="548" t="str">
        <f>$C$3&amp;" Plan"</f>
        <v>2020 Plan</v>
      </c>
      <c r="C102" s="549"/>
      <c r="D102" s="550"/>
      <c r="E102" s="551"/>
      <c r="F102" s="552"/>
      <c r="G102" s="550"/>
      <c r="H102" s="551"/>
      <c r="I102" s="552"/>
      <c r="J102" s="550"/>
      <c r="K102" s="551"/>
      <c r="L102" s="552"/>
      <c r="M102" s="550"/>
      <c r="N102" s="553"/>
    </row>
    <row r="103" spans="2:17">
      <c r="B103" s="489">
        <f>DATE($C$3,1,1)</f>
        <v>43831</v>
      </c>
      <c r="C103" s="554"/>
      <c r="D103" s="555"/>
      <c r="E103" s="556"/>
      <c r="F103" s="557"/>
      <c r="G103" s="555"/>
      <c r="H103" s="556"/>
      <c r="I103" s="557"/>
      <c r="J103" s="555"/>
      <c r="K103" s="556"/>
      <c r="L103" s="557"/>
      <c r="M103" s="555"/>
      <c r="N103" s="558"/>
    </row>
    <row r="104" spans="2:17">
      <c r="B104" s="495">
        <f>DATE($C$3,2,1)</f>
        <v>43862</v>
      </c>
      <c r="C104" s="559"/>
      <c r="D104" s="560"/>
      <c r="E104" s="561"/>
      <c r="F104" s="562"/>
      <c r="G104" s="563"/>
      <c r="H104" s="561"/>
      <c r="I104" s="562"/>
      <c r="J104" s="563"/>
      <c r="K104" s="561"/>
      <c r="L104" s="562"/>
      <c r="M104" s="563"/>
      <c r="N104" s="564"/>
    </row>
    <row r="105" spans="2:17">
      <c r="B105" s="496">
        <f>DATE($C$3,3,1)</f>
        <v>43891</v>
      </c>
      <c r="C105" s="565"/>
      <c r="D105" s="566"/>
      <c r="E105" s="567"/>
      <c r="F105" s="568"/>
      <c r="G105" s="569"/>
      <c r="H105" s="570"/>
      <c r="I105" s="568"/>
      <c r="J105" s="569"/>
      <c r="K105" s="570"/>
      <c r="L105" s="568"/>
      <c r="M105" s="569"/>
      <c r="N105" s="571"/>
    </row>
    <row r="106" spans="2:17">
      <c r="B106" s="495">
        <f>DATE($C$3,4,1)</f>
        <v>43922</v>
      </c>
      <c r="C106" s="565"/>
      <c r="D106" s="565"/>
      <c r="E106" s="572"/>
      <c r="F106" s="560"/>
      <c r="G106" s="569"/>
      <c r="H106" s="570"/>
      <c r="I106" s="568"/>
      <c r="J106" s="569"/>
      <c r="K106" s="570"/>
      <c r="L106" s="568"/>
      <c r="M106" s="569"/>
      <c r="N106" s="571"/>
    </row>
    <row r="107" spans="2:17">
      <c r="B107" s="496">
        <f>DATE($C$3,5,1)</f>
        <v>43952</v>
      </c>
      <c r="C107" s="565"/>
      <c r="D107" s="565"/>
      <c r="E107" s="573"/>
      <c r="F107" s="566"/>
      <c r="G107" s="574"/>
      <c r="H107" s="570"/>
      <c r="I107" s="568"/>
      <c r="J107" s="569"/>
      <c r="K107" s="570"/>
      <c r="L107" s="568"/>
      <c r="M107" s="569"/>
      <c r="N107" s="571"/>
    </row>
    <row r="108" spans="2:17">
      <c r="B108" s="495">
        <f>DATE($C$3,6,1)</f>
        <v>43983</v>
      </c>
      <c r="C108" s="565"/>
      <c r="D108" s="565"/>
      <c r="E108" s="573"/>
      <c r="F108" s="565"/>
      <c r="G108" s="566"/>
      <c r="H108" s="567"/>
      <c r="I108" s="568"/>
      <c r="J108" s="569"/>
      <c r="K108" s="570"/>
      <c r="L108" s="568"/>
      <c r="M108" s="569"/>
      <c r="N108" s="571"/>
    </row>
    <row r="109" spans="2:17">
      <c r="B109" s="496">
        <f>DATE($C$3,7,1)</f>
        <v>44013</v>
      </c>
      <c r="C109" s="565"/>
      <c r="D109" s="565"/>
      <c r="E109" s="573"/>
      <c r="F109" s="565"/>
      <c r="G109" s="565"/>
      <c r="H109" s="575"/>
      <c r="I109" s="576"/>
      <c r="J109" s="569"/>
      <c r="K109" s="570"/>
      <c r="L109" s="568"/>
      <c r="M109" s="569"/>
      <c r="N109" s="571"/>
    </row>
    <row r="110" spans="2:17">
      <c r="B110" s="495">
        <f>DATE($C$3,8,1)</f>
        <v>44044</v>
      </c>
      <c r="C110" s="565"/>
      <c r="D110" s="565"/>
      <c r="E110" s="573"/>
      <c r="F110" s="565"/>
      <c r="G110" s="565"/>
      <c r="H110" s="573"/>
      <c r="I110" s="566"/>
      <c r="J110" s="574"/>
      <c r="K110" s="571"/>
      <c r="L110" s="569"/>
      <c r="M110" s="569"/>
      <c r="N110" s="571"/>
    </row>
    <row r="111" spans="2:17">
      <c r="B111" s="496">
        <f>DATE($C$3,9,1)</f>
        <v>44075</v>
      </c>
      <c r="C111" s="565"/>
      <c r="D111" s="565"/>
      <c r="E111" s="573"/>
      <c r="F111" s="565"/>
      <c r="G111" s="565"/>
      <c r="H111" s="573"/>
      <c r="I111" s="565"/>
      <c r="J111" s="566"/>
      <c r="K111" s="577"/>
      <c r="L111" s="569"/>
      <c r="M111" s="569"/>
      <c r="N111" s="571"/>
    </row>
    <row r="112" spans="2:17">
      <c r="B112" s="495">
        <f>DATE($C$3,10,1)</f>
        <v>44105</v>
      </c>
      <c r="C112" s="565"/>
      <c r="D112" s="565"/>
      <c r="E112" s="573"/>
      <c r="F112" s="565"/>
      <c r="G112" s="565"/>
      <c r="H112" s="573"/>
      <c r="I112" s="565"/>
      <c r="J112" s="565"/>
      <c r="K112" s="572"/>
      <c r="L112" s="560"/>
      <c r="M112" s="569"/>
      <c r="N112" s="571"/>
    </row>
    <row r="113" spans="2:14">
      <c r="B113" s="496">
        <f>DATE($C$3,11,1)</f>
        <v>44136</v>
      </c>
      <c r="C113" s="565"/>
      <c r="D113" s="565"/>
      <c r="E113" s="573"/>
      <c r="F113" s="565"/>
      <c r="G113" s="565"/>
      <c r="H113" s="573"/>
      <c r="I113" s="565"/>
      <c r="J113" s="565"/>
      <c r="K113" s="573"/>
      <c r="L113" s="566"/>
      <c r="M113" s="574"/>
      <c r="N113" s="571"/>
    </row>
    <row r="114" spans="2:14">
      <c r="B114" s="495">
        <f>DATE($C$3,12,1)</f>
        <v>44166</v>
      </c>
      <c r="C114" s="578"/>
      <c r="D114" s="578"/>
      <c r="E114" s="579"/>
      <c r="F114" s="578"/>
      <c r="G114" s="578"/>
      <c r="H114" s="579"/>
      <c r="I114" s="578"/>
      <c r="J114" s="578"/>
      <c r="K114" s="579"/>
      <c r="L114" s="578"/>
      <c r="M114" s="580"/>
      <c r="N114" s="581"/>
    </row>
    <row r="115" spans="2:14">
      <c r="B115" s="506" t="s">
        <v>210</v>
      </c>
      <c r="C115" s="582">
        <f>+C103</f>
        <v>0</v>
      </c>
      <c r="D115" s="582">
        <f>+D104</f>
        <v>0</v>
      </c>
      <c r="E115" s="583">
        <f>+E105</f>
        <v>0</v>
      </c>
      <c r="F115" s="582">
        <f>+F106</f>
        <v>0</v>
      </c>
      <c r="G115" s="582">
        <f>+G107</f>
        <v>0</v>
      </c>
      <c r="H115" s="583">
        <f>+H108</f>
        <v>0</v>
      </c>
      <c r="I115" s="582">
        <f>+I109</f>
        <v>0</v>
      </c>
      <c r="J115" s="582">
        <f>+J110</f>
        <v>0</v>
      </c>
      <c r="K115" s="583">
        <f>+K111</f>
        <v>0</v>
      </c>
      <c r="L115" s="582">
        <f>+L112</f>
        <v>0</v>
      </c>
      <c r="M115" s="582">
        <f>+M113</f>
        <v>0</v>
      </c>
      <c r="N115" s="583">
        <f>+N114</f>
        <v>0</v>
      </c>
    </row>
    <row r="116" spans="2:14" ht="13.5" thickBot="1">
      <c r="B116" s="584" t="s">
        <v>211</v>
      </c>
      <c r="C116" s="585">
        <f>+IF(ISNUMBER(C115),C115-C102," ")</f>
        <v>0</v>
      </c>
      <c r="D116" s="585">
        <f t="shared" ref="D116:N116" si="19">+IF(ISNUMBER(D115),D115-D102," ")</f>
        <v>0</v>
      </c>
      <c r="E116" s="586">
        <f t="shared" si="19"/>
        <v>0</v>
      </c>
      <c r="F116" s="585">
        <f t="shared" si="19"/>
        <v>0</v>
      </c>
      <c r="G116" s="585">
        <f t="shared" si="19"/>
        <v>0</v>
      </c>
      <c r="H116" s="586">
        <f t="shared" si="19"/>
        <v>0</v>
      </c>
      <c r="I116" s="585">
        <f t="shared" si="19"/>
        <v>0</v>
      </c>
      <c r="J116" s="585">
        <f t="shared" si="19"/>
        <v>0</v>
      </c>
      <c r="K116" s="586">
        <f t="shared" si="19"/>
        <v>0</v>
      </c>
      <c r="L116" s="585">
        <f t="shared" si="19"/>
        <v>0</v>
      </c>
      <c r="M116" s="585">
        <f t="shared" si="19"/>
        <v>0</v>
      </c>
      <c r="N116" s="586">
        <f t="shared" si="19"/>
        <v>0</v>
      </c>
    </row>
    <row r="117" spans="2:14">
      <c r="B117" s="529"/>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E169"/>
  <sheetViews>
    <sheetView showGridLines="0" workbookViewId="0">
      <pane xSplit="3" ySplit="4" topLeftCell="D5" activePane="bottomRight" state="frozen"/>
      <selection pane="topRight" activeCell="D1" sqref="D1"/>
      <selection pane="bottomLeft" activeCell="A5" sqref="A5"/>
      <selection pane="bottomRight" activeCell="D5" sqref="D5"/>
    </sheetView>
  </sheetViews>
  <sheetFormatPr defaultColWidth="9.140625" defaultRowHeight="12.75"/>
  <cols>
    <col min="1" max="1" width="1.7109375" style="1" customWidth="1"/>
    <col min="2" max="2" width="35" style="1" bestFit="1" customWidth="1"/>
    <col min="3" max="3" width="17.28515625" style="1" customWidth="1"/>
    <col min="4" max="24" width="12" style="1" bestFit="1" customWidth="1"/>
    <col min="25" max="25" width="12.5703125" style="1" bestFit="1" customWidth="1"/>
    <col min="26" max="39" width="12" style="1" bestFit="1" customWidth="1"/>
    <col min="40" max="40" width="1.7109375" style="1" customWidth="1"/>
    <col min="41" max="41" width="10.5703125" style="1" bestFit="1" customWidth="1"/>
    <col min="42" max="46" width="11" style="1" bestFit="1" customWidth="1"/>
    <col min="47" max="52" width="12" style="1" bestFit="1" customWidth="1"/>
    <col min="53" max="53" width="1.85546875" style="1" customWidth="1"/>
    <col min="54" max="54" width="11" style="1" bestFit="1" customWidth="1"/>
    <col min="55" max="56" width="12" style="1" bestFit="1" customWidth="1"/>
    <col min="57" max="16384" width="9.140625" style="1"/>
  </cols>
  <sheetData>
    <row r="1" spans="1:57" ht="18.75">
      <c r="B1" s="127" t="s">
        <v>48</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row>
    <row r="4" spans="1:57" s="4" customFormat="1" ht="13.5" thickBot="1">
      <c r="A4" s="134" t="s">
        <v>0</v>
      </c>
      <c r="B4" s="628" t="s">
        <v>101</v>
      </c>
      <c r="C4" s="629"/>
      <c r="D4" s="314">
        <f>'Model &amp; Metrics'!H4</f>
        <v>43831</v>
      </c>
      <c r="E4" s="314">
        <f>'Model &amp; Metrics'!I4</f>
        <v>43890</v>
      </c>
      <c r="F4" s="314">
        <f>'Model &amp; Metrics'!J4</f>
        <v>43921</v>
      </c>
      <c r="G4" s="314">
        <f>'Model &amp; Metrics'!K4</f>
        <v>43951</v>
      </c>
      <c r="H4" s="314">
        <f>'Model &amp; Metrics'!L4</f>
        <v>43982</v>
      </c>
      <c r="I4" s="314">
        <f>'Model &amp; Metrics'!M4</f>
        <v>44012</v>
      </c>
      <c r="J4" s="314">
        <f>'Model &amp; Metrics'!N4</f>
        <v>44043</v>
      </c>
      <c r="K4" s="314">
        <f>'Model &amp; Metrics'!O4</f>
        <v>44074</v>
      </c>
      <c r="L4" s="314">
        <f>'Model &amp; Metrics'!P4</f>
        <v>44104</v>
      </c>
      <c r="M4" s="314">
        <f>'Model &amp; Metrics'!Q4</f>
        <v>44135</v>
      </c>
      <c r="N4" s="314">
        <f>'Model &amp; Metrics'!R4</f>
        <v>44165</v>
      </c>
      <c r="O4" s="314">
        <f>'Model &amp; Metrics'!S4</f>
        <v>44196</v>
      </c>
      <c r="P4" s="314">
        <f>'Model &amp; Metrics'!T4</f>
        <v>44227</v>
      </c>
      <c r="Q4" s="314">
        <f>'Model &amp; Metrics'!U4</f>
        <v>44255</v>
      </c>
      <c r="R4" s="314">
        <f>'Model &amp; Metrics'!V4</f>
        <v>44286</v>
      </c>
      <c r="S4" s="314">
        <f>'Model &amp; Metrics'!W4</f>
        <v>44316</v>
      </c>
      <c r="T4" s="314">
        <f>'Model &amp; Metrics'!X4</f>
        <v>44347</v>
      </c>
      <c r="U4" s="314">
        <f>'Model &amp; Metrics'!Y4</f>
        <v>44377</v>
      </c>
      <c r="V4" s="314">
        <f>'Model &amp; Metrics'!Z4</f>
        <v>44408</v>
      </c>
      <c r="W4" s="314">
        <f>'Model &amp; Metrics'!AA4</f>
        <v>44439</v>
      </c>
      <c r="X4" s="314">
        <f>'Model &amp; Metrics'!AB4</f>
        <v>44469</v>
      </c>
      <c r="Y4" s="314">
        <f>'Model &amp; Metrics'!AC4</f>
        <v>44500</v>
      </c>
      <c r="Z4" s="314">
        <f>'Model &amp; Metrics'!AD4</f>
        <v>44530</v>
      </c>
      <c r="AA4" s="314">
        <f>'Model &amp; Metrics'!AE4</f>
        <v>44561</v>
      </c>
      <c r="AB4" s="314">
        <f>'Model &amp; Metrics'!AF4</f>
        <v>44592</v>
      </c>
      <c r="AC4" s="314">
        <f>'Model &amp; Metrics'!AG4</f>
        <v>44620</v>
      </c>
      <c r="AD4" s="314">
        <f>'Model &amp; Metrics'!AH4</f>
        <v>44651</v>
      </c>
      <c r="AE4" s="314">
        <f>'Model &amp; Metrics'!AI4</f>
        <v>44681</v>
      </c>
      <c r="AF4" s="314">
        <f>'Model &amp; Metrics'!AJ4</f>
        <v>44712</v>
      </c>
      <c r="AG4" s="314">
        <f>'Model &amp; Metrics'!AK4</f>
        <v>44742</v>
      </c>
      <c r="AH4" s="314">
        <f>'Model &amp; Metrics'!AL4</f>
        <v>44773</v>
      </c>
      <c r="AI4" s="314">
        <f>'Model &amp; Metrics'!AM4</f>
        <v>44804</v>
      </c>
      <c r="AJ4" s="314">
        <f>'Model &amp; Metrics'!AN4</f>
        <v>44834</v>
      </c>
      <c r="AK4" s="314">
        <f>'Model &amp; Metrics'!AO4</f>
        <v>44865</v>
      </c>
      <c r="AL4" s="314">
        <f>'Model &amp; Metrics'!AP4</f>
        <v>44895</v>
      </c>
      <c r="AM4" s="314">
        <f>'Model &amp; Metrics'!AQ4</f>
        <v>44926</v>
      </c>
      <c r="AN4" s="1"/>
      <c r="AO4" s="313" t="str">
        <f>'Model &amp; Metrics'!AS4</f>
        <v>Q120</v>
      </c>
      <c r="AP4" s="313" t="str">
        <f>'Model &amp; Metrics'!AT4</f>
        <v>Q220</v>
      </c>
      <c r="AQ4" s="313" t="str">
        <f>'Model &amp; Metrics'!AU4</f>
        <v>Q320</v>
      </c>
      <c r="AR4" s="313" t="str">
        <f>'Model &amp; Metrics'!AV4</f>
        <v>Q420</v>
      </c>
      <c r="AS4" s="313" t="str">
        <f>'Model &amp; Metrics'!AW4</f>
        <v>Q121</v>
      </c>
      <c r="AT4" s="313" t="str">
        <f>'Model &amp; Metrics'!AX4</f>
        <v>Q221</v>
      </c>
      <c r="AU4" s="313" t="str">
        <f>'Model &amp; Metrics'!AY4</f>
        <v>Q321</v>
      </c>
      <c r="AV4" s="313" t="str">
        <f>'Model &amp; Metrics'!AZ4</f>
        <v>Q421</v>
      </c>
      <c r="AW4" s="313" t="str">
        <f>'Model &amp; Metrics'!BA4</f>
        <v>Q122</v>
      </c>
      <c r="AX4" s="313" t="str">
        <f>'Model &amp; Metrics'!BB4</f>
        <v>Q222</v>
      </c>
      <c r="AY4" s="313" t="str">
        <f>'Model &amp; Metrics'!BC4</f>
        <v>Q322</v>
      </c>
      <c r="AZ4" s="313" t="str">
        <f>'Model &amp; Metrics'!BD4</f>
        <v>Q422</v>
      </c>
      <c r="BA4" s="1"/>
      <c r="BB4" s="313">
        <f>'Model &amp; Metrics'!BF4</f>
        <v>2020</v>
      </c>
      <c r="BC4" s="313">
        <f>'Model &amp; Metrics'!BG4</f>
        <v>2021</v>
      </c>
      <c r="BD4" s="313">
        <f>'Model &amp; Metrics'!BH4</f>
        <v>2022</v>
      </c>
    </row>
    <row r="6" spans="1:57">
      <c r="B6" s="312" t="s">
        <v>100</v>
      </c>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row>
    <row r="7" spans="1:57">
      <c r="B7" s="273" t="s">
        <v>99</v>
      </c>
      <c r="C7" s="309"/>
      <c r="D7" s="252">
        <v>100</v>
      </c>
      <c r="E7" s="251">
        <v>500</v>
      </c>
      <c r="F7" s="251">
        <v>750</v>
      </c>
      <c r="G7" s="251">
        <v>1000</v>
      </c>
      <c r="H7" s="251">
        <f>G7*1.1</f>
        <v>1100</v>
      </c>
      <c r="I7" s="251">
        <f t="shared" ref="I7:AA7" si="0">H7*1.1</f>
        <v>1210</v>
      </c>
      <c r="J7" s="251">
        <f t="shared" si="0"/>
        <v>1331</v>
      </c>
      <c r="K7" s="251">
        <f t="shared" si="0"/>
        <v>1464.1000000000001</v>
      </c>
      <c r="L7" s="251">
        <f t="shared" si="0"/>
        <v>1610.5100000000002</v>
      </c>
      <c r="M7" s="251">
        <f t="shared" si="0"/>
        <v>1771.5610000000004</v>
      </c>
      <c r="N7" s="251">
        <f t="shared" si="0"/>
        <v>1948.7171000000005</v>
      </c>
      <c r="O7" s="251">
        <f t="shared" si="0"/>
        <v>2143.5888100000006</v>
      </c>
      <c r="P7" s="251">
        <f t="shared" si="0"/>
        <v>2357.9476910000008</v>
      </c>
      <c r="Q7" s="251">
        <f t="shared" si="0"/>
        <v>2593.7424601000012</v>
      </c>
      <c r="R7" s="251">
        <f t="shared" si="0"/>
        <v>2853.1167061100014</v>
      </c>
      <c r="S7" s="251">
        <f t="shared" si="0"/>
        <v>3138.4283767210018</v>
      </c>
      <c r="T7" s="251">
        <f t="shared" si="0"/>
        <v>3452.2712143931021</v>
      </c>
      <c r="U7" s="251">
        <f t="shared" si="0"/>
        <v>3797.4983358324125</v>
      </c>
      <c r="V7" s="251">
        <f t="shared" si="0"/>
        <v>4177.248169415654</v>
      </c>
      <c r="W7" s="251">
        <f t="shared" si="0"/>
        <v>4594.9729863572202</v>
      </c>
      <c r="X7" s="251">
        <f t="shared" si="0"/>
        <v>5054.4702849929427</v>
      </c>
      <c r="Y7" s="251">
        <f t="shared" si="0"/>
        <v>5559.9173134922376</v>
      </c>
      <c r="Z7" s="251">
        <f t="shared" si="0"/>
        <v>6115.9090448414618</v>
      </c>
      <c r="AA7" s="251">
        <f t="shared" si="0"/>
        <v>6727.4999493256082</v>
      </c>
      <c r="AB7" s="251">
        <f>AA7*1.15</f>
        <v>7736.6249417244489</v>
      </c>
      <c r="AC7" s="251">
        <f t="shared" ref="AC7:AM7" si="1">AB7*1.15</f>
        <v>8897.1186829831149</v>
      </c>
      <c r="AD7" s="251">
        <f t="shared" si="1"/>
        <v>10231.686485430582</v>
      </c>
      <c r="AE7" s="251">
        <f t="shared" si="1"/>
        <v>11766.43945824517</v>
      </c>
      <c r="AF7" s="251">
        <f t="shared" si="1"/>
        <v>13531.405376981944</v>
      </c>
      <c r="AG7" s="251">
        <f t="shared" si="1"/>
        <v>15561.116183529235</v>
      </c>
      <c r="AH7" s="251">
        <f t="shared" si="1"/>
        <v>17895.283611058618</v>
      </c>
      <c r="AI7" s="251">
        <f t="shared" si="1"/>
        <v>20579.576152717407</v>
      </c>
      <c r="AJ7" s="251">
        <f t="shared" si="1"/>
        <v>23666.512575625016</v>
      </c>
      <c r="AK7" s="251">
        <f t="shared" si="1"/>
        <v>27216.489461968766</v>
      </c>
      <c r="AL7" s="251">
        <f t="shared" si="1"/>
        <v>31298.962881264077</v>
      </c>
      <c r="AM7" s="251">
        <f t="shared" si="1"/>
        <v>35993.807313453683</v>
      </c>
      <c r="AN7" s="262"/>
      <c r="AO7" s="310">
        <f>SUM(D7:F7)</f>
        <v>1350</v>
      </c>
      <c r="AP7" s="310">
        <f>SUM(G7:I7)</f>
        <v>3310</v>
      </c>
      <c r="AQ7" s="310">
        <f>SUM(J7:L7)</f>
        <v>4405.6100000000006</v>
      </c>
      <c r="AR7" s="310">
        <f>SUM(M7:O7)</f>
        <v>5863.8669100000016</v>
      </c>
      <c r="AS7" s="310">
        <f>SUM(P7:R7)</f>
        <v>7804.8068572100028</v>
      </c>
      <c r="AT7" s="310">
        <f>SUM(S7:U7)</f>
        <v>10388.197926946516</v>
      </c>
      <c r="AU7" s="310">
        <f>SUM(V7:X7)</f>
        <v>13826.691440765815</v>
      </c>
      <c r="AV7" s="310">
        <f>SUM(Y7:AA7)</f>
        <v>18403.326307659307</v>
      </c>
      <c r="AW7" s="310">
        <f>SUM(AB7:AD7)</f>
        <v>26865.430110138146</v>
      </c>
      <c r="AX7" s="310">
        <f>SUM(AE7:AG7)</f>
        <v>40858.961018756352</v>
      </c>
      <c r="AY7" s="310">
        <f>SUM(AH7:AJ7)</f>
        <v>62141.372339401045</v>
      </c>
      <c r="AZ7" s="310">
        <f>SUM(AK7:AM7)</f>
        <v>94509.259656686525</v>
      </c>
      <c r="BA7" s="262"/>
      <c r="BB7" s="311">
        <f>SUM(AO7:AR7)</f>
        <v>14929.476910000001</v>
      </c>
      <c r="BC7" s="311">
        <f>SUM(AS7:AV7)</f>
        <v>50423.022532581643</v>
      </c>
      <c r="BD7" s="310">
        <f>SUM(AW7:AZ7)</f>
        <v>224375.02312498208</v>
      </c>
    </row>
    <row r="8" spans="1:57">
      <c r="B8" s="273" t="s">
        <v>93</v>
      </c>
      <c r="C8" s="309"/>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308"/>
      <c r="AP8" s="308"/>
      <c r="AQ8" s="308"/>
      <c r="AR8" s="262"/>
      <c r="AS8" s="262"/>
      <c r="AT8" s="262"/>
      <c r="AU8" s="262"/>
      <c r="AV8" s="262"/>
      <c r="AW8" s="262"/>
      <c r="AX8" s="262"/>
      <c r="AY8" s="262"/>
      <c r="AZ8" s="262"/>
      <c r="BA8" s="262"/>
      <c r="BB8" s="262"/>
      <c r="BC8" s="262"/>
      <c r="BD8" s="262"/>
    </row>
    <row r="9" spans="1:57">
      <c r="B9" s="307" t="s">
        <v>92</v>
      </c>
      <c r="C9" s="183">
        <v>2.5</v>
      </c>
      <c r="D9" s="306">
        <f t="shared" ref="D9:AM9" si="2">$C$9</f>
        <v>2.5</v>
      </c>
      <c r="E9" s="306">
        <f t="shared" si="2"/>
        <v>2.5</v>
      </c>
      <c r="F9" s="306">
        <f t="shared" si="2"/>
        <v>2.5</v>
      </c>
      <c r="G9" s="306">
        <f t="shared" si="2"/>
        <v>2.5</v>
      </c>
      <c r="H9" s="306">
        <f t="shared" si="2"/>
        <v>2.5</v>
      </c>
      <c r="I9" s="306">
        <f t="shared" si="2"/>
        <v>2.5</v>
      </c>
      <c r="J9" s="306">
        <f t="shared" si="2"/>
        <v>2.5</v>
      </c>
      <c r="K9" s="306">
        <f t="shared" si="2"/>
        <v>2.5</v>
      </c>
      <c r="L9" s="306">
        <f t="shared" si="2"/>
        <v>2.5</v>
      </c>
      <c r="M9" s="306">
        <f t="shared" si="2"/>
        <v>2.5</v>
      </c>
      <c r="N9" s="306">
        <f t="shared" si="2"/>
        <v>2.5</v>
      </c>
      <c r="O9" s="306">
        <f t="shared" si="2"/>
        <v>2.5</v>
      </c>
      <c r="P9" s="306">
        <f t="shared" si="2"/>
        <v>2.5</v>
      </c>
      <c r="Q9" s="306">
        <f t="shared" si="2"/>
        <v>2.5</v>
      </c>
      <c r="R9" s="306">
        <f t="shared" si="2"/>
        <v>2.5</v>
      </c>
      <c r="S9" s="306">
        <f t="shared" si="2"/>
        <v>2.5</v>
      </c>
      <c r="T9" s="306">
        <f t="shared" si="2"/>
        <v>2.5</v>
      </c>
      <c r="U9" s="306">
        <f t="shared" si="2"/>
        <v>2.5</v>
      </c>
      <c r="V9" s="306">
        <f t="shared" si="2"/>
        <v>2.5</v>
      </c>
      <c r="W9" s="306">
        <f t="shared" si="2"/>
        <v>2.5</v>
      </c>
      <c r="X9" s="306">
        <f t="shared" si="2"/>
        <v>2.5</v>
      </c>
      <c r="Y9" s="306">
        <f t="shared" si="2"/>
        <v>2.5</v>
      </c>
      <c r="Z9" s="306">
        <f t="shared" si="2"/>
        <v>2.5</v>
      </c>
      <c r="AA9" s="306">
        <f t="shared" si="2"/>
        <v>2.5</v>
      </c>
      <c r="AB9" s="306">
        <f t="shared" si="2"/>
        <v>2.5</v>
      </c>
      <c r="AC9" s="306">
        <f t="shared" si="2"/>
        <v>2.5</v>
      </c>
      <c r="AD9" s="306">
        <f t="shared" si="2"/>
        <v>2.5</v>
      </c>
      <c r="AE9" s="306">
        <f t="shared" si="2"/>
        <v>2.5</v>
      </c>
      <c r="AF9" s="306">
        <f t="shared" si="2"/>
        <v>2.5</v>
      </c>
      <c r="AG9" s="306">
        <f t="shared" si="2"/>
        <v>2.5</v>
      </c>
      <c r="AH9" s="306">
        <f t="shared" si="2"/>
        <v>2.5</v>
      </c>
      <c r="AI9" s="306">
        <f t="shared" si="2"/>
        <v>2.5</v>
      </c>
      <c r="AJ9" s="306">
        <f t="shared" si="2"/>
        <v>2.5</v>
      </c>
      <c r="AK9" s="306">
        <f t="shared" si="2"/>
        <v>2.5</v>
      </c>
      <c r="AL9" s="306">
        <f t="shared" si="2"/>
        <v>2.5</v>
      </c>
      <c r="AM9" s="306">
        <f t="shared" si="2"/>
        <v>2.5</v>
      </c>
      <c r="AN9" s="262"/>
      <c r="AO9" s="306">
        <f t="shared" ref="AO9:AZ9" si="3">(AO7*1000)/AO10</f>
        <v>2.5</v>
      </c>
      <c r="AP9" s="306">
        <f t="shared" si="3"/>
        <v>2.5</v>
      </c>
      <c r="AQ9" s="306">
        <f t="shared" si="3"/>
        <v>2.5000000000000004</v>
      </c>
      <c r="AR9" s="306">
        <f t="shared" si="3"/>
        <v>2.5000000000000004</v>
      </c>
      <c r="AS9" s="306">
        <f t="shared" si="3"/>
        <v>2.5</v>
      </c>
      <c r="AT9" s="306">
        <f t="shared" si="3"/>
        <v>2.4999999999999996</v>
      </c>
      <c r="AU9" s="306">
        <f t="shared" si="3"/>
        <v>2.4999999999999996</v>
      </c>
      <c r="AV9" s="306">
        <f t="shared" si="3"/>
        <v>2.4999999999999996</v>
      </c>
      <c r="AW9" s="306">
        <f t="shared" si="3"/>
        <v>2.5</v>
      </c>
      <c r="AX9" s="306">
        <f t="shared" si="3"/>
        <v>2.5000000000000004</v>
      </c>
      <c r="AY9" s="306">
        <f t="shared" si="3"/>
        <v>2.5</v>
      </c>
      <c r="AZ9" s="306">
        <f t="shared" si="3"/>
        <v>2.5</v>
      </c>
      <c r="BA9" s="262"/>
      <c r="BB9" s="306">
        <f>(BB7*1000)/BB10</f>
        <v>2.5</v>
      </c>
      <c r="BC9" s="306">
        <f>(BC7*1000)/BC10</f>
        <v>2.4999999999999996</v>
      </c>
      <c r="BD9" s="306">
        <f>(BD7*1000)/BD10</f>
        <v>2.5000000000000004</v>
      </c>
    </row>
    <row r="10" spans="1:57" s="134" customFormat="1">
      <c r="B10" s="269" t="s">
        <v>91</v>
      </c>
      <c r="C10" s="260"/>
      <c r="D10" s="272">
        <f t="shared" ref="D10:AM10" si="4">D7*1000/D9</f>
        <v>40000</v>
      </c>
      <c r="E10" s="272">
        <f t="shared" si="4"/>
        <v>200000</v>
      </c>
      <c r="F10" s="272">
        <f t="shared" si="4"/>
        <v>300000</v>
      </c>
      <c r="G10" s="272">
        <f t="shared" si="4"/>
        <v>400000</v>
      </c>
      <c r="H10" s="272">
        <f t="shared" si="4"/>
        <v>440000</v>
      </c>
      <c r="I10" s="272">
        <f t="shared" si="4"/>
        <v>484000</v>
      </c>
      <c r="J10" s="272">
        <f t="shared" si="4"/>
        <v>532400</v>
      </c>
      <c r="K10" s="272">
        <f t="shared" si="4"/>
        <v>585640.00000000012</v>
      </c>
      <c r="L10" s="272">
        <f t="shared" si="4"/>
        <v>644204.00000000012</v>
      </c>
      <c r="M10" s="272">
        <f t="shared" si="4"/>
        <v>708624.40000000014</v>
      </c>
      <c r="N10" s="272">
        <f t="shared" si="4"/>
        <v>779486.8400000002</v>
      </c>
      <c r="O10" s="272">
        <f t="shared" si="4"/>
        <v>857435.52400000021</v>
      </c>
      <c r="P10" s="272">
        <f t="shared" si="4"/>
        <v>943179.07640000025</v>
      </c>
      <c r="Q10" s="272">
        <f t="shared" si="4"/>
        <v>1037496.9840400005</v>
      </c>
      <c r="R10" s="272">
        <f t="shared" si="4"/>
        <v>1141246.6824440006</v>
      </c>
      <c r="S10" s="272">
        <f t="shared" si="4"/>
        <v>1255371.3506884007</v>
      </c>
      <c r="T10" s="272">
        <f t="shared" si="4"/>
        <v>1380908.4857572408</v>
      </c>
      <c r="U10" s="272">
        <f t="shared" si="4"/>
        <v>1518999.3343329648</v>
      </c>
      <c r="V10" s="272">
        <f t="shared" si="4"/>
        <v>1670899.2677662617</v>
      </c>
      <c r="W10" s="272">
        <f t="shared" si="4"/>
        <v>1837989.1945428881</v>
      </c>
      <c r="X10" s="272">
        <f t="shared" si="4"/>
        <v>2021788.113997177</v>
      </c>
      <c r="Y10" s="272">
        <f t="shared" si="4"/>
        <v>2223966.925396895</v>
      </c>
      <c r="Z10" s="272">
        <f t="shared" si="4"/>
        <v>2446363.6179365846</v>
      </c>
      <c r="AA10" s="272">
        <f t="shared" si="4"/>
        <v>2690999.9797302433</v>
      </c>
      <c r="AB10" s="272">
        <f t="shared" si="4"/>
        <v>3094649.9766897797</v>
      </c>
      <c r="AC10" s="272">
        <f t="shared" si="4"/>
        <v>3558847.4731932459</v>
      </c>
      <c r="AD10" s="272">
        <f t="shared" si="4"/>
        <v>4092674.5941722328</v>
      </c>
      <c r="AE10" s="272">
        <f t="shared" si="4"/>
        <v>4706575.7832980677</v>
      </c>
      <c r="AF10" s="272">
        <f t="shared" si="4"/>
        <v>5412562.1507927775</v>
      </c>
      <c r="AG10" s="272">
        <f t="shared" si="4"/>
        <v>6224446.4734116942</v>
      </c>
      <c r="AH10" s="272">
        <f t="shared" si="4"/>
        <v>7158113.4444234474</v>
      </c>
      <c r="AI10" s="272">
        <f t="shared" si="4"/>
        <v>8231830.4610869633</v>
      </c>
      <c r="AJ10" s="272">
        <f t="shared" si="4"/>
        <v>9466605.0302500073</v>
      </c>
      <c r="AK10" s="272">
        <f t="shared" si="4"/>
        <v>10886595.784787506</v>
      </c>
      <c r="AL10" s="272">
        <f t="shared" si="4"/>
        <v>12519585.152505631</v>
      </c>
      <c r="AM10" s="272">
        <f t="shared" si="4"/>
        <v>14397522.925381472</v>
      </c>
      <c r="AN10" s="260"/>
      <c r="AO10" s="283">
        <f>SUM(D10:F10)</f>
        <v>540000</v>
      </c>
      <c r="AP10" s="283">
        <f>SUM(G10:I10)</f>
        <v>1324000</v>
      </c>
      <c r="AQ10" s="283">
        <f>SUM(J10:L10)</f>
        <v>1762244</v>
      </c>
      <c r="AR10" s="283">
        <f>SUM(M10:O10)</f>
        <v>2345546.7640000004</v>
      </c>
      <c r="AS10" s="283">
        <f>SUM(P10:R10)</f>
        <v>3121922.7428840012</v>
      </c>
      <c r="AT10" s="283">
        <f>SUM(S10:U10)</f>
        <v>4155279.1707786066</v>
      </c>
      <c r="AU10" s="283">
        <f>SUM(V10:X10)</f>
        <v>5530676.5763063272</v>
      </c>
      <c r="AV10" s="283">
        <f>SUM(Y10:AA10)</f>
        <v>7361330.523063723</v>
      </c>
      <c r="AW10" s="283">
        <f>SUM(AB10:AD10)</f>
        <v>10746172.044055257</v>
      </c>
      <c r="AX10" s="283">
        <f>SUM(AE10:AG10)</f>
        <v>16343584.407502539</v>
      </c>
      <c r="AY10" s="283">
        <f>SUM(AH10:AJ10)</f>
        <v>24856548.935760416</v>
      </c>
      <c r="AZ10" s="283">
        <f>SUM(AK10:AM10)</f>
        <v>37803703.862674609</v>
      </c>
      <c r="BA10" s="260"/>
      <c r="BB10" s="272">
        <f>SUM(AO10:AR10)</f>
        <v>5971790.7640000004</v>
      </c>
      <c r="BC10" s="272">
        <f>SUM(AS10:AV10)</f>
        <v>20169209.01303266</v>
      </c>
      <c r="BD10" s="282">
        <f>SUM(AW10:AZ10)</f>
        <v>89750009.249992818</v>
      </c>
    </row>
    <row r="11" spans="1:57" s="14" customFormat="1">
      <c r="B11" s="305" t="s">
        <v>90</v>
      </c>
      <c r="C11" s="304"/>
      <c r="D11" s="294" t="str">
        <f>+IFERROR(D10/#REF!-1,"n/a")</f>
        <v>n/a</v>
      </c>
      <c r="E11" s="294">
        <f t="shared" ref="E11:AM11" si="5">+IFERROR(E10/D10-1,"n/a")</f>
        <v>4</v>
      </c>
      <c r="F11" s="294">
        <f t="shared" si="5"/>
        <v>0.5</v>
      </c>
      <c r="G11" s="294">
        <f t="shared" si="5"/>
        <v>0.33333333333333326</v>
      </c>
      <c r="H11" s="294">
        <f t="shared" si="5"/>
        <v>0.10000000000000009</v>
      </c>
      <c r="I11" s="294">
        <f t="shared" si="5"/>
        <v>0.10000000000000009</v>
      </c>
      <c r="J11" s="294">
        <f t="shared" si="5"/>
        <v>0.10000000000000009</v>
      </c>
      <c r="K11" s="294">
        <f t="shared" si="5"/>
        <v>0.10000000000000031</v>
      </c>
      <c r="L11" s="294">
        <f t="shared" si="5"/>
        <v>0.10000000000000009</v>
      </c>
      <c r="M11" s="294">
        <f t="shared" si="5"/>
        <v>0.10000000000000009</v>
      </c>
      <c r="N11" s="294">
        <f t="shared" si="5"/>
        <v>0.10000000000000009</v>
      </c>
      <c r="O11" s="294">
        <f t="shared" si="5"/>
        <v>0.10000000000000009</v>
      </c>
      <c r="P11" s="294">
        <f t="shared" si="5"/>
        <v>0.10000000000000009</v>
      </c>
      <c r="Q11" s="294">
        <f t="shared" si="5"/>
        <v>0.10000000000000031</v>
      </c>
      <c r="R11" s="294">
        <f t="shared" si="5"/>
        <v>0.10000000000000009</v>
      </c>
      <c r="S11" s="294">
        <f t="shared" si="5"/>
        <v>0.10000000000000009</v>
      </c>
      <c r="T11" s="294">
        <f t="shared" si="5"/>
        <v>0.10000000000000009</v>
      </c>
      <c r="U11" s="294">
        <f t="shared" si="5"/>
        <v>0.10000000000000009</v>
      </c>
      <c r="V11" s="294">
        <f t="shared" si="5"/>
        <v>0.10000000000000031</v>
      </c>
      <c r="W11" s="294">
        <f t="shared" si="5"/>
        <v>0.10000000000000009</v>
      </c>
      <c r="X11" s="294">
        <f t="shared" si="5"/>
        <v>0.10000000000000009</v>
      </c>
      <c r="Y11" s="294">
        <f t="shared" si="5"/>
        <v>0.10000000000000009</v>
      </c>
      <c r="Z11" s="294">
        <f t="shared" si="5"/>
        <v>0.10000000000000009</v>
      </c>
      <c r="AA11" s="294">
        <f t="shared" si="5"/>
        <v>0.10000000000000009</v>
      </c>
      <c r="AB11" s="294">
        <f t="shared" si="5"/>
        <v>0.14999999999999991</v>
      </c>
      <c r="AC11" s="294">
        <f t="shared" si="5"/>
        <v>0.14999999999999969</v>
      </c>
      <c r="AD11" s="294">
        <f t="shared" si="5"/>
        <v>0.14999999999999991</v>
      </c>
      <c r="AE11" s="294">
        <f t="shared" si="5"/>
        <v>0.14999999999999991</v>
      </c>
      <c r="AF11" s="294">
        <f t="shared" si="5"/>
        <v>0.14999999999999991</v>
      </c>
      <c r="AG11" s="294">
        <f t="shared" si="5"/>
        <v>0.14999999999999991</v>
      </c>
      <c r="AH11" s="294">
        <f t="shared" si="5"/>
        <v>0.14999999999999991</v>
      </c>
      <c r="AI11" s="294">
        <f t="shared" si="5"/>
        <v>0.14999999999999991</v>
      </c>
      <c r="AJ11" s="294">
        <f t="shared" si="5"/>
        <v>0.14999999999999991</v>
      </c>
      <c r="AK11" s="294">
        <f t="shared" si="5"/>
        <v>0.14999999999999969</v>
      </c>
      <c r="AL11" s="294">
        <f t="shared" si="5"/>
        <v>0.14999999999999991</v>
      </c>
      <c r="AM11" s="294">
        <f t="shared" si="5"/>
        <v>0.14999999999999969</v>
      </c>
      <c r="AN11" s="262"/>
      <c r="AO11" s="303" t="s">
        <v>58</v>
      </c>
      <c r="AP11" s="294">
        <f t="shared" ref="AP11:AZ11" si="6">+IFERROR(AP10/AO10-1,"n/a")</f>
        <v>1.4518518518518517</v>
      </c>
      <c r="AQ11" s="294">
        <f t="shared" si="6"/>
        <v>0.33099999999999996</v>
      </c>
      <c r="AR11" s="294">
        <f t="shared" si="6"/>
        <v>0.33100000000000018</v>
      </c>
      <c r="AS11" s="294">
        <f t="shared" si="6"/>
        <v>0.33100000000000018</v>
      </c>
      <c r="AT11" s="294">
        <f t="shared" si="6"/>
        <v>0.33100000000000018</v>
      </c>
      <c r="AU11" s="294">
        <f t="shared" si="6"/>
        <v>0.33100000000000041</v>
      </c>
      <c r="AV11" s="294">
        <f t="shared" si="6"/>
        <v>0.33100000000000018</v>
      </c>
      <c r="AW11" s="294">
        <f t="shared" si="6"/>
        <v>0.45981382175226559</v>
      </c>
      <c r="AX11" s="294">
        <f t="shared" si="6"/>
        <v>0.52087499999999998</v>
      </c>
      <c r="AY11" s="294">
        <f t="shared" si="6"/>
        <v>0.52087499999999953</v>
      </c>
      <c r="AZ11" s="294">
        <f t="shared" si="6"/>
        <v>0.52087499999999953</v>
      </c>
      <c r="BA11" s="262"/>
      <c r="BB11" s="303" t="s">
        <v>58</v>
      </c>
      <c r="BC11" s="294">
        <f>+IFERROR(BC10/BB10-1,"n/a")</f>
        <v>2.3774138797058257</v>
      </c>
      <c r="BD11" s="294">
        <f>+IFERROR(BD10/BC10-1,"n/a")</f>
        <v>3.449852703296366</v>
      </c>
    </row>
    <row r="12" spans="1:57">
      <c r="B12" s="262"/>
      <c r="C12" s="302"/>
      <c r="D12" s="301"/>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262"/>
      <c r="AO12" s="299"/>
      <c r="AP12" s="298"/>
      <c r="AQ12" s="298"/>
      <c r="AR12" s="298"/>
      <c r="AS12" s="298"/>
      <c r="AT12" s="298"/>
      <c r="AU12" s="298"/>
      <c r="AV12" s="298"/>
      <c r="AW12" s="298"/>
      <c r="AX12" s="298"/>
      <c r="AY12" s="298"/>
      <c r="AZ12" s="298"/>
      <c r="BA12" s="262"/>
      <c r="BB12" s="296"/>
      <c r="BC12" s="297"/>
      <c r="BD12" s="296"/>
    </row>
    <row r="13" spans="1:57" s="229" customFormat="1">
      <c r="B13" s="295" t="s">
        <v>88</v>
      </c>
      <c r="C13" s="178">
        <v>1.4999999999999999E-2</v>
      </c>
      <c r="D13" s="294">
        <f t="shared" ref="D13:AM13" si="7">$C$13</f>
        <v>1.4999999999999999E-2</v>
      </c>
      <c r="E13" s="294">
        <f t="shared" si="7"/>
        <v>1.4999999999999999E-2</v>
      </c>
      <c r="F13" s="294">
        <f t="shared" si="7"/>
        <v>1.4999999999999999E-2</v>
      </c>
      <c r="G13" s="294">
        <f t="shared" si="7"/>
        <v>1.4999999999999999E-2</v>
      </c>
      <c r="H13" s="294">
        <f t="shared" si="7"/>
        <v>1.4999999999999999E-2</v>
      </c>
      <c r="I13" s="294">
        <f t="shared" si="7"/>
        <v>1.4999999999999999E-2</v>
      </c>
      <c r="J13" s="294">
        <f t="shared" si="7"/>
        <v>1.4999999999999999E-2</v>
      </c>
      <c r="K13" s="294">
        <f t="shared" si="7"/>
        <v>1.4999999999999999E-2</v>
      </c>
      <c r="L13" s="294">
        <f t="shared" si="7"/>
        <v>1.4999999999999999E-2</v>
      </c>
      <c r="M13" s="294">
        <f t="shared" si="7"/>
        <v>1.4999999999999999E-2</v>
      </c>
      <c r="N13" s="294">
        <f t="shared" si="7"/>
        <v>1.4999999999999999E-2</v>
      </c>
      <c r="O13" s="294">
        <f t="shared" si="7"/>
        <v>1.4999999999999999E-2</v>
      </c>
      <c r="P13" s="294">
        <f t="shared" si="7"/>
        <v>1.4999999999999999E-2</v>
      </c>
      <c r="Q13" s="294">
        <f t="shared" si="7"/>
        <v>1.4999999999999999E-2</v>
      </c>
      <c r="R13" s="294">
        <f t="shared" si="7"/>
        <v>1.4999999999999999E-2</v>
      </c>
      <c r="S13" s="294">
        <f t="shared" si="7"/>
        <v>1.4999999999999999E-2</v>
      </c>
      <c r="T13" s="294">
        <f t="shared" si="7"/>
        <v>1.4999999999999999E-2</v>
      </c>
      <c r="U13" s="294">
        <f t="shared" si="7"/>
        <v>1.4999999999999999E-2</v>
      </c>
      <c r="V13" s="294">
        <f t="shared" si="7"/>
        <v>1.4999999999999999E-2</v>
      </c>
      <c r="W13" s="294">
        <f t="shared" si="7"/>
        <v>1.4999999999999999E-2</v>
      </c>
      <c r="X13" s="294">
        <f t="shared" si="7"/>
        <v>1.4999999999999999E-2</v>
      </c>
      <c r="Y13" s="294">
        <f t="shared" si="7"/>
        <v>1.4999999999999999E-2</v>
      </c>
      <c r="Z13" s="294">
        <f t="shared" si="7"/>
        <v>1.4999999999999999E-2</v>
      </c>
      <c r="AA13" s="294">
        <f t="shared" si="7"/>
        <v>1.4999999999999999E-2</v>
      </c>
      <c r="AB13" s="294">
        <f t="shared" si="7"/>
        <v>1.4999999999999999E-2</v>
      </c>
      <c r="AC13" s="294">
        <f t="shared" si="7"/>
        <v>1.4999999999999999E-2</v>
      </c>
      <c r="AD13" s="294">
        <f t="shared" si="7"/>
        <v>1.4999999999999999E-2</v>
      </c>
      <c r="AE13" s="294">
        <f t="shared" si="7"/>
        <v>1.4999999999999999E-2</v>
      </c>
      <c r="AF13" s="294">
        <f t="shared" si="7"/>
        <v>1.4999999999999999E-2</v>
      </c>
      <c r="AG13" s="294">
        <f t="shared" si="7"/>
        <v>1.4999999999999999E-2</v>
      </c>
      <c r="AH13" s="294">
        <f t="shared" si="7"/>
        <v>1.4999999999999999E-2</v>
      </c>
      <c r="AI13" s="294">
        <f t="shared" si="7"/>
        <v>1.4999999999999999E-2</v>
      </c>
      <c r="AJ13" s="294">
        <f t="shared" si="7"/>
        <v>1.4999999999999999E-2</v>
      </c>
      <c r="AK13" s="294">
        <f t="shared" si="7"/>
        <v>1.4999999999999999E-2</v>
      </c>
      <c r="AL13" s="294">
        <f t="shared" si="7"/>
        <v>1.4999999999999999E-2</v>
      </c>
      <c r="AM13" s="294">
        <f t="shared" si="7"/>
        <v>1.4999999999999999E-2</v>
      </c>
      <c r="AN13" s="293"/>
      <c r="AO13" s="292">
        <f t="shared" ref="AO13:AZ13" si="8">AO14/AO10</f>
        <v>1.4999999999999999E-2</v>
      </c>
      <c r="AP13" s="292">
        <f t="shared" si="8"/>
        <v>1.4999999999999999E-2</v>
      </c>
      <c r="AQ13" s="292">
        <f t="shared" si="8"/>
        <v>1.5000000000000001E-2</v>
      </c>
      <c r="AR13" s="292">
        <f t="shared" si="8"/>
        <v>1.5000000000000001E-2</v>
      </c>
      <c r="AS13" s="292">
        <f t="shared" si="8"/>
        <v>1.5000000000000003E-2</v>
      </c>
      <c r="AT13" s="292">
        <f t="shared" si="8"/>
        <v>1.4999999999999999E-2</v>
      </c>
      <c r="AU13" s="292">
        <f t="shared" si="8"/>
        <v>1.4999999999999998E-2</v>
      </c>
      <c r="AV13" s="292">
        <f t="shared" si="8"/>
        <v>1.4999999999999999E-2</v>
      </c>
      <c r="AW13" s="292">
        <f t="shared" si="8"/>
        <v>1.4999999999999999E-2</v>
      </c>
      <c r="AX13" s="292">
        <f t="shared" si="8"/>
        <v>1.4999999999999999E-2</v>
      </c>
      <c r="AY13" s="292">
        <f t="shared" si="8"/>
        <v>1.5000000000000001E-2</v>
      </c>
      <c r="AZ13" s="292">
        <f t="shared" si="8"/>
        <v>1.4999999999999998E-2</v>
      </c>
      <c r="BA13" s="293"/>
      <c r="BB13" s="292">
        <f>BB14/BB10</f>
        <v>1.5000000000000001E-2</v>
      </c>
      <c r="BC13" s="292">
        <f>BC14/BC10</f>
        <v>1.4999999999999998E-2</v>
      </c>
      <c r="BD13" s="292">
        <f>BD14/BD10</f>
        <v>1.5000000000000001E-2</v>
      </c>
    </row>
    <row r="14" spans="1:57">
      <c r="B14" s="275" t="s">
        <v>87</v>
      </c>
      <c r="C14" s="265"/>
      <c r="D14" s="274">
        <f>D10*D13</f>
        <v>600</v>
      </c>
      <c r="E14" s="274">
        <f t="shared" ref="E14:AM14" si="9">(E10*E13)</f>
        <v>3000</v>
      </c>
      <c r="F14" s="274">
        <f t="shared" si="9"/>
        <v>4500</v>
      </c>
      <c r="G14" s="274">
        <f t="shared" si="9"/>
        <v>6000</v>
      </c>
      <c r="H14" s="274">
        <f t="shared" si="9"/>
        <v>6600</v>
      </c>
      <c r="I14" s="274">
        <f t="shared" si="9"/>
        <v>7260</v>
      </c>
      <c r="J14" s="274">
        <f t="shared" si="9"/>
        <v>7986</v>
      </c>
      <c r="K14" s="274">
        <f t="shared" si="9"/>
        <v>8784.6000000000022</v>
      </c>
      <c r="L14" s="274">
        <f t="shared" si="9"/>
        <v>9663.0600000000013</v>
      </c>
      <c r="M14" s="274">
        <f t="shared" si="9"/>
        <v>10629.366000000002</v>
      </c>
      <c r="N14" s="274">
        <f t="shared" si="9"/>
        <v>11692.302600000003</v>
      </c>
      <c r="O14" s="274">
        <f t="shared" si="9"/>
        <v>12861.532860000003</v>
      </c>
      <c r="P14" s="274">
        <f t="shared" si="9"/>
        <v>14147.686146000004</v>
      </c>
      <c r="Q14" s="274">
        <f t="shared" si="9"/>
        <v>15562.454760600007</v>
      </c>
      <c r="R14" s="274">
        <f t="shared" si="9"/>
        <v>17118.70023666001</v>
      </c>
      <c r="S14" s="274">
        <f t="shared" si="9"/>
        <v>18830.570260326011</v>
      </c>
      <c r="T14" s="274">
        <f t="shared" si="9"/>
        <v>20713.627286358613</v>
      </c>
      <c r="U14" s="274">
        <f t="shared" si="9"/>
        <v>22784.990014994473</v>
      </c>
      <c r="V14" s="274">
        <f t="shared" si="9"/>
        <v>25063.489016493924</v>
      </c>
      <c r="W14" s="274">
        <f t="shared" si="9"/>
        <v>27569.837918143319</v>
      </c>
      <c r="X14" s="274">
        <f t="shared" si="9"/>
        <v>30326.821709957654</v>
      </c>
      <c r="Y14" s="274">
        <f t="shared" si="9"/>
        <v>33359.503880953424</v>
      </c>
      <c r="Z14" s="274">
        <f t="shared" si="9"/>
        <v>36695.454269048765</v>
      </c>
      <c r="AA14" s="274">
        <f t="shared" si="9"/>
        <v>40364.999695953651</v>
      </c>
      <c r="AB14" s="274">
        <f t="shared" si="9"/>
        <v>46419.74965034669</v>
      </c>
      <c r="AC14" s="274">
        <f t="shared" si="9"/>
        <v>53382.712097898686</v>
      </c>
      <c r="AD14" s="274">
        <f t="shared" si="9"/>
        <v>61390.118912583486</v>
      </c>
      <c r="AE14" s="274">
        <f t="shared" si="9"/>
        <v>70598.636749471014</v>
      </c>
      <c r="AF14" s="274">
        <f t="shared" si="9"/>
        <v>81188.432261891663</v>
      </c>
      <c r="AG14" s="274">
        <f t="shared" si="9"/>
        <v>93366.697101175407</v>
      </c>
      <c r="AH14" s="274">
        <f t="shared" si="9"/>
        <v>107371.70166635171</v>
      </c>
      <c r="AI14" s="274">
        <f t="shared" si="9"/>
        <v>123477.45691630445</v>
      </c>
      <c r="AJ14" s="274">
        <f t="shared" si="9"/>
        <v>141999.07545375009</v>
      </c>
      <c r="AK14" s="274">
        <f t="shared" si="9"/>
        <v>163298.93677181259</v>
      </c>
      <c r="AL14" s="274">
        <f t="shared" si="9"/>
        <v>187793.77728758444</v>
      </c>
      <c r="AM14" s="274">
        <f t="shared" si="9"/>
        <v>215962.84388072207</v>
      </c>
      <c r="AN14" s="262"/>
      <c r="AO14" s="283">
        <f>SUM(D14:F14)</f>
        <v>8100</v>
      </c>
      <c r="AP14" s="283">
        <f>SUM(G14:I14)</f>
        <v>19860</v>
      </c>
      <c r="AQ14" s="283">
        <f>SUM(J14:L14)</f>
        <v>26433.660000000003</v>
      </c>
      <c r="AR14" s="283">
        <f>SUM(M14:O14)</f>
        <v>35183.201460000011</v>
      </c>
      <c r="AS14" s="283">
        <f>SUM(P14:R14)</f>
        <v>46828.841143260026</v>
      </c>
      <c r="AT14" s="283">
        <f>SUM(S14:U14)</f>
        <v>62329.187561679093</v>
      </c>
      <c r="AU14" s="283">
        <f>SUM(V14:X14)</f>
        <v>82960.148644594898</v>
      </c>
      <c r="AV14" s="283">
        <f>SUM(Y14:AA14)</f>
        <v>110419.95784595584</v>
      </c>
      <c r="AW14" s="283">
        <f>SUM(AB14:AD14)</f>
        <v>161192.58066082885</v>
      </c>
      <c r="AX14" s="283">
        <f>SUM(AE14:AG14)</f>
        <v>245153.76611253808</v>
      </c>
      <c r="AY14" s="283">
        <f>SUM(AH14:AJ14)</f>
        <v>372848.23403640627</v>
      </c>
      <c r="AZ14" s="283">
        <f>SUM(AK14:AM14)</f>
        <v>567055.55794011906</v>
      </c>
      <c r="BA14" s="262"/>
      <c r="BB14" s="272">
        <f>SUM(AO14:AR14)</f>
        <v>89576.861460000015</v>
      </c>
      <c r="BC14" s="272">
        <f>SUM(AS14:AV14)</f>
        <v>302538.13519548986</v>
      </c>
      <c r="BD14" s="282">
        <f>SUM(AW14:AZ14)</f>
        <v>1346250.1387498924</v>
      </c>
    </row>
    <row r="15" spans="1:57">
      <c r="B15" s="273"/>
      <c r="C15" s="262"/>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62"/>
      <c r="AO15" s="283"/>
      <c r="AP15" s="283"/>
      <c r="AQ15" s="283"/>
      <c r="AR15" s="283"/>
      <c r="AS15" s="283"/>
      <c r="AT15" s="283"/>
      <c r="AU15" s="283"/>
      <c r="AV15" s="283"/>
      <c r="AW15" s="283"/>
      <c r="AX15" s="283"/>
      <c r="AY15" s="283"/>
      <c r="AZ15" s="283"/>
      <c r="BA15" s="262"/>
      <c r="BB15" s="272"/>
      <c r="BC15" s="272"/>
      <c r="BD15" s="282"/>
    </row>
    <row r="16" spans="1:57">
      <c r="B16" s="289" t="s">
        <v>86</v>
      </c>
      <c r="C16" s="137">
        <v>0.05</v>
      </c>
      <c r="D16" s="280">
        <f t="shared" ref="D16:AM16" si="10">$C$16</f>
        <v>0.05</v>
      </c>
      <c r="E16" s="280">
        <f t="shared" si="10"/>
        <v>0.05</v>
      </c>
      <c r="F16" s="280">
        <f t="shared" si="10"/>
        <v>0.05</v>
      </c>
      <c r="G16" s="280">
        <f t="shared" si="10"/>
        <v>0.05</v>
      </c>
      <c r="H16" s="280">
        <f t="shared" si="10"/>
        <v>0.05</v>
      </c>
      <c r="I16" s="280">
        <f t="shared" si="10"/>
        <v>0.05</v>
      </c>
      <c r="J16" s="280">
        <f t="shared" si="10"/>
        <v>0.05</v>
      </c>
      <c r="K16" s="280">
        <f t="shared" si="10"/>
        <v>0.05</v>
      </c>
      <c r="L16" s="280">
        <f t="shared" si="10"/>
        <v>0.05</v>
      </c>
      <c r="M16" s="280">
        <f t="shared" si="10"/>
        <v>0.05</v>
      </c>
      <c r="N16" s="280">
        <f t="shared" si="10"/>
        <v>0.05</v>
      </c>
      <c r="O16" s="280">
        <f t="shared" si="10"/>
        <v>0.05</v>
      </c>
      <c r="P16" s="280">
        <f t="shared" si="10"/>
        <v>0.05</v>
      </c>
      <c r="Q16" s="280">
        <f t="shared" si="10"/>
        <v>0.05</v>
      </c>
      <c r="R16" s="280">
        <f t="shared" si="10"/>
        <v>0.05</v>
      </c>
      <c r="S16" s="280">
        <f t="shared" si="10"/>
        <v>0.05</v>
      </c>
      <c r="T16" s="280">
        <f t="shared" si="10"/>
        <v>0.05</v>
      </c>
      <c r="U16" s="280">
        <f t="shared" si="10"/>
        <v>0.05</v>
      </c>
      <c r="V16" s="280">
        <f t="shared" si="10"/>
        <v>0.05</v>
      </c>
      <c r="W16" s="280">
        <f t="shared" si="10"/>
        <v>0.05</v>
      </c>
      <c r="X16" s="280">
        <f t="shared" si="10"/>
        <v>0.05</v>
      </c>
      <c r="Y16" s="280">
        <f t="shared" si="10"/>
        <v>0.05</v>
      </c>
      <c r="Z16" s="280">
        <f t="shared" si="10"/>
        <v>0.05</v>
      </c>
      <c r="AA16" s="280">
        <f t="shared" si="10"/>
        <v>0.05</v>
      </c>
      <c r="AB16" s="280">
        <f t="shared" si="10"/>
        <v>0.05</v>
      </c>
      <c r="AC16" s="280">
        <f t="shared" si="10"/>
        <v>0.05</v>
      </c>
      <c r="AD16" s="280">
        <f t="shared" si="10"/>
        <v>0.05</v>
      </c>
      <c r="AE16" s="280">
        <f t="shared" si="10"/>
        <v>0.05</v>
      </c>
      <c r="AF16" s="280">
        <f t="shared" si="10"/>
        <v>0.05</v>
      </c>
      <c r="AG16" s="280">
        <f t="shared" si="10"/>
        <v>0.05</v>
      </c>
      <c r="AH16" s="280">
        <f t="shared" si="10"/>
        <v>0.05</v>
      </c>
      <c r="AI16" s="280">
        <f t="shared" si="10"/>
        <v>0.05</v>
      </c>
      <c r="AJ16" s="280">
        <f t="shared" si="10"/>
        <v>0.05</v>
      </c>
      <c r="AK16" s="280">
        <f t="shared" si="10"/>
        <v>0.05</v>
      </c>
      <c r="AL16" s="280">
        <f t="shared" si="10"/>
        <v>0.05</v>
      </c>
      <c r="AM16" s="280">
        <f t="shared" si="10"/>
        <v>0.05</v>
      </c>
      <c r="AN16" s="262"/>
      <c r="AO16" s="279">
        <f t="shared" ref="AO16:AZ16" si="11">AO19/AO14</f>
        <v>5.0646053791887129E-2</v>
      </c>
      <c r="AP16" s="279">
        <f t="shared" si="11"/>
        <v>5.2639796390953369E-2</v>
      </c>
      <c r="AQ16" s="279">
        <f t="shared" si="11"/>
        <v>5.4894950598661049E-2</v>
      </c>
      <c r="AR16" s="279">
        <f t="shared" si="11"/>
        <v>5.6476889850230166E-2</v>
      </c>
      <c r="AS16" s="279">
        <f t="shared" si="11"/>
        <v>5.7586584161644402E-2</v>
      </c>
      <c r="AT16" s="279">
        <f t="shared" si="11"/>
        <v>5.8365009416320703E-2</v>
      </c>
      <c r="AU16" s="279">
        <f t="shared" si="11"/>
        <v>5.8911056981749414E-2</v>
      </c>
      <c r="AV16" s="279">
        <f t="shared" si="11"/>
        <v>5.9294096897167664E-2</v>
      </c>
      <c r="AW16" s="279">
        <f t="shared" si="11"/>
        <v>5.8785133405788413E-2</v>
      </c>
      <c r="AX16" s="279">
        <f t="shared" si="11"/>
        <v>5.8189090950574986E-2</v>
      </c>
      <c r="AY16" s="279">
        <f t="shared" si="11"/>
        <v>5.7823180100819604E-2</v>
      </c>
      <c r="AZ16" s="279">
        <f t="shared" si="11"/>
        <v>5.7598547192882252E-2</v>
      </c>
      <c r="BA16" s="262"/>
      <c r="BB16" s="279">
        <f>BB19/BB14</f>
        <v>5.4632095449119789E-2</v>
      </c>
      <c r="BC16" s="279">
        <f>BC19/BC14</f>
        <v>5.873335053470622E-2</v>
      </c>
      <c r="BD16" s="279">
        <f>BD19/BD14</f>
        <v>5.7910374015428215E-2</v>
      </c>
    </row>
    <row r="17" spans="2:56">
      <c r="B17" s="289" t="s">
        <v>85</v>
      </c>
      <c r="C17" s="288"/>
      <c r="D17" s="290">
        <f t="shared" ref="D17:AM17" si="12">D16*D14</f>
        <v>30</v>
      </c>
      <c r="E17" s="261">
        <f t="shared" si="12"/>
        <v>150</v>
      </c>
      <c r="F17" s="261">
        <f t="shared" si="12"/>
        <v>225</v>
      </c>
      <c r="G17" s="261">
        <f t="shared" si="12"/>
        <v>300</v>
      </c>
      <c r="H17" s="261">
        <f t="shared" si="12"/>
        <v>330</v>
      </c>
      <c r="I17" s="261">
        <f t="shared" si="12"/>
        <v>363</v>
      </c>
      <c r="J17" s="261">
        <f t="shared" si="12"/>
        <v>399.3</v>
      </c>
      <c r="K17" s="261">
        <f t="shared" si="12"/>
        <v>439.23000000000013</v>
      </c>
      <c r="L17" s="261">
        <f t="shared" si="12"/>
        <v>483.15300000000008</v>
      </c>
      <c r="M17" s="261">
        <f t="shared" si="12"/>
        <v>531.46830000000011</v>
      </c>
      <c r="N17" s="261">
        <f t="shared" si="12"/>
        <v>584.61513000000014</v>
      </c>
      <c r="O17" s="261">
        <f t="shared" si="12"/>
        <v>643.07664300000022</v>
      </c>
      <c r="P17" s="261">
        <f t="shared" si="12"/>
        <v>707.38430730000027</v>
      </c>
      <c r="Q17" s="261">
        <f t="shared" si="12"/>
        <v>778.12273803000039</v>
      </c>
      <c r="R17" s="261">
        <f t="shared" si="12"/>
        <v>855.93501183300054</v>
      </c>
      <c r="S17" s="261">
        <f t="shared" si="12"/>
        <v>941.52851301630062</v>
      </c>
      <c r="T17" s="261">
        <f t="shared" si="12"/>
        <v>1035.6813643179307</v>
      </c>
      <c r="U17" s="261">
        <f t="shared" si="12"/>
        <v>1139.2495007497237</v>
      </c>
      <c r="V17" s="261">
        <f t="shared" si="12"/>
        <v>1253.1744508246964</v>
      </c>
      <c r="W17" s="261">
        <f t="shared" si="12"/>
        <v>1378.4918959071661</v>
      </c>
      <c r="X17" s="261">
        <f t="shared" si="12"/>
        <v>1516.3410854978829</v>
      </c>
      <c r="Y17" s="261">
        <f t="shared" si="12"/>
        <v>1667.9751940476713</v>
      </c>
      <c r="Z17" s="261">
        <f t="shared" si="12"/>
        <v>1834.7727134524384</v>
      </c>
      <c r="AA17" s="261">
        <f t="shared" si="12"/>
        <v>2018.2499847976826</v>
      </c>
      <c r="AB17" s="261">
        <f t="shared" si="12"/>
        <v>2320.9874825173347</v>
      </c>
      <c r="AC17" s="261">
        <f t="shared" si="12"/>
        <v>2669.1356048949347</v>
      </c>
      <c r="AD17" s="261">
        <f t="shared" si="12"/>
        <v>3069.5059456291747</v>
      </c>
      <c r="AE17" s="261">
        <f t="shared" si="12"/>
        <v>3529.9318374735508</v>
      </c>
      <c r="AF17" s="261">
        <f t="shared" si="12"/>
        <v>4059.4216130945833</v>
      </c>
      <c r="AG17" s="261">
        <f t="shared" si="12"/>
        <v>4668.3348550587707</v>
      </c>
      <c r="AH17" s="261">
        <f t="shared" si="12"/>
        <v>5368.5850833175864</v>
      </c>
      <c r="AI17" s="261">
        <f t="shared" si="12"/>
        <v>6173.8728458152227</v>
      </c>
      <c r="AJ17" s="261">
        <f t="shared" si="12"/>
        <v>7099.9537726875051</v>
      </c>
      <c r="AK17" s="261">
        <f t="shared" si="12"/>
        <v>8164.9468385906293</v>
      </c>
      <c r="AL17" s="261">
        <f t="shared" si="12"/>
        <v>9389.6888643792227</v>
      </c>
      <c r="AM17" s="261">
        <f t="shared" si="12"/>
        <v>10798.142194036103</v>
      </c>
      <c r="AN17" s="262"/>
      <c r="AO17" s="268">
        <f>SUM(D17:F17)</f>
        <v>405</v>
      </c>
      <c r="AP17" s="268">
        <f>SUM(G17:I17)</f>
        <v>993</v>
      </c>
      <c r="AQ17" s="268">
        <f>SUM(J17:L17)</f>
        <v>1321.6830000000002</v>
      </c>
      <c r="AR17" s="268">
        <f>SUM(M17:O17)</f>
        <v>1759.1600730000005</v>
      </c>
      <c r="AS17" s="268">
        <f>SUM(P17:R17)</f>
        <v>2341.4420571630012</v>
      </c>
      <c r="AT17" s="268">
        <f>SUM(S17:U17)</f>
        <v>3116.459378083955</v>
      </c>
      <c r="AU17" s="268">
        <f>SUM(V17:X17)</f>
        <v>4148.0074322297451</v>
      </c>
      <c r="AV17" s="268">
        <f>SUM(Y17:AA17)</f>
        <v>5520.9978922977925</v>
      </c>
      <c r="AW17" s="268">
        <f>SUM(AB17:AD17)</f>
        <v>8059.629033041444</v>
      </c>
      <c r="AX17" s="268">
        <f>SUM(AE17:AG17)</f>
        <v>12257.688305626905</v>
      </c>
      <c r="AY17" s="268">
        <f>SUM(AH17:AJ17)</f>
        <v>18642.411701820314</v>
      </c>
      <c r="AZ17" s="268">
        <f>SUM(AK17:AM17)</f>
        <v>28352.777897005955</v>
      </c>
      <c r="BA17" s="262"/>
      <c r="BB17" s="268">
        <f>SUM(AO17:AR17)</f>
        <v>4478.843073</v>
      </c>
      <c r="BC17" s="268">
        <f>SUM(AS17:AV17)</f>
        <v>15126.906759774494</v>
      </c>
      <c r="BD17" s="268">
        <f>SUM(AW17:AZ17)</f>
        <v>67312.506937494618</v>
      </c>
    </row>
    <row r="18" spans="2:56">
      <c r="B18" s="289" t="s">
        <v>84</v>
      </c>
      <c r="C18" s="288"/>
      <c r="D18" s="287">
        <v>0</v>
      </c>
      <c r="E18" s="261">
        <f t="shared" ref="E18:AM18" si="13">D29</f>
        <v>0.75</v>
      </c>
      <c r="F18" s="261">
        <f t="shared" si="13"/>
        <v>4.4830357142857142</v>
      </c>
      <c r="G18" s="261">
        <f t="shared" si="13"/>
        <v>10.006633715986395</v>
      </c>
      <c r="H18" s="261">
        <f t="shared" si="13"/>
        <v>17.280293191458128</v>
      </c>
      <c r="I18" s="261">
        <f t="shared" si="13"/>
        <v>25.139429416889435</v>
      </c>
      <c r="J18" s="261">
        <f t="shared" si="13"/>
        <v>33.645799465793125</v>
      </c>
      <c r="K18" s="261">
        <f t="shared" si="13"/>
        <v>42.867263525495424</v>
      </c>
      <c r="L18" s="261">
        <f t="shared" si="13"/>
        <v>52.87839685051398</v>
      </c>
      <c r="M18" s="261">
        <f t="shared" si="13"/>
        <v>63.761162874133305</v>
      </c>
      <c r="N18" s="261">
        <f t="shared" si="13"/>
        <v>75.60565359483742</v>
      </c>
      <c r="O18" s="261">
        <f t="shared" si="13"/>
        <v>88.510903965906593</v>
      </c>
      <c r="P18" s="261">
        <f t="shared" si="13"/>
        <v>102.58578768929679</v>
      </c>
      <c r="Q18" s="261">
        <f t="shared" si="13"/>
        <v>117.95000255501508</v>
      </c>
      <c r="R18" s="261">
        <f t="shared" si="13"/>
        <v>134.73515428130642</v>
      </c>
      <c r="S18" s="261">
        <f t="shared" si="13"/>
        <v>153.08594870648284</v>
      </c>
      <c r="T18" s="261">
        <f t="shared" si="13"/>
        <v>173.16150316829135</v>
      </c>
      <c r="U18" s="261">
        <f t="shared" si="13"/>
        <v>195.13678899029014</v>
      </c>
      <c r="V18" s="261">
        <f t="shared" si="13"/>
        <v>219.20421818663382</v>
      </c>
      <c r="W18" s="261">
        <f t="shared" si="13"/>
        <v>245.57538880779163</v>
      </c>
      <c r="X18" s="261">
        <f t="shared" si="13"/>
        <v>274.48300479196126</v>
      </c>
      <c r="Y18" s="261">
        <f t="shared" si="13"/>
        <v>306.18298777339959</v>
      </c>
      <c r="Z18" s="261">
        <f t="shared" si="13"/>
        <v>340.95680004400259</v>
      </c>
      <c r="AA18" s="261">
        <f t="shared" si="13"/>
        <v>379.11399978408008</v>
      </c>
      <c r="AB18" s="261">
        <f t="shared" si="13"/>
        <v>420.99505178985851</v>
      </c>
      <c r="AC18" s="261">
        <f t="shared" si="13"/>
        <v>469.49723172897359</v>
      </c>
      <c r="AD18" s="261">
        <f t="shared" si="13"/>
        <v>525.60604160985827</v>
      </c>
      <c r="AE18" s="261">
        <f t="shared" si="13"/>
        <v>590.45498216655506</v>
      </c>
      <c r="AF18" s="261">
        <f t="shared" si="13"/>
        <v>665.34774874486459</v>
      </c>
      <c r="AG18" s="261">
        <f t="shared" si="13"/>
        <v>751.78375666014301</v>
      </c>
      <c r="AH18" s="261">
        <f t="shared" si="13"/>
        <v>851.48749544548991</v>
      </c>
      <c r="AI18" s="261">
        <f t="shared" si="13"/>
        <v>966.44228632192448</v>
      </c>
      <c r="AJ18" s="261">
        <f t="shared" si="13"/>
        <v>1098.929103371928</v>
      </c>
      <c r="AK18" s="261">
        <f t="shared" si="13"/>
        <v>1251.5712179699885</v>
      </c>
      <c r="AL18" s="261">
        <f t="shared" si="13"/>
        <v>1427.3855399568617</v>
      </c>
      <c r="AM18" s="261">
        <f t="shared" si="13"/>
        <v>1629.8416600673181</v>
      </c>
      <c r="AN18" s="262"/>
      <c r="AO18" s="268">
        <f>SUM(D18:F18)</f>
        <v>5.2330357142857142</v>
      </c>
      <c r="AP18" s="268">
        <f>SUM(G18:I18)</f>
        <v>52.426356324333959</v>
      </c>
      <c r="AQ18" s="268">
        <f>SUM(J18:L18)</f>
        <v>129.39145984180254</v>
      </c>
      <c r="AR18" s="268">
        <f>SUM(M18:O18)</f>
        <v>227.87772043487735</v>
      </c>
      <c r="AS18" s="268">
        <f>SUM(P18:R18)</f>
        <v>355.27094452561829</v>
      </c>
      <c r="AT18" s="268">
        <f>SUM(S18:U18)</f>
        <v>521.38424086506438</v>
      </c>
      <c r="AU18" s="268">
        <f>SUM(V18:X18)</f>
        <v>739.26261178638674</v>
      </c>
      <c r="AV18" s="268">
        <f>SUM(Y18:AA18)</f>
        <v>1026.2537876014821</v>
      </c>
      <c r="AW18" s="268">
        <f>SUM(AB18:AD18)</f>
        <v>1416.0983251286902</v>
      </c>
      <c r="AX18" s="268">
        <f>SUM(AE18:AG18)</f>
        <v>2007.5864875715624</v>
      </c>
      <c r="AY18" s="268">
        <f>SUM(AH18:AJ18)</f>
        <v>2916.8588851393424</v>
      </c>
      <c r="AZ18" s="268">
        <f>SUM(AK18:AM18)</f>
        <v>4308.7984179941686</v>
      </c>
      <c r="BA18" s="262"/>
      <c r="BB18" s="268">
        <f>SUM(AO18:AR18)</f>
        <v>414.92857231529956</v>
      </c>
      <c r="BC18" s="268">
        <f>SUM(AS18:AV18)</f>
        <v>2642.1715847785517</v>
      </c>
      <c r="BD18" s="268">
        <f>SUM(AW18:AZ18)</f>
        <v>10649.342115833764</v>
      </c>
    </row>
    <row r="19" spans="2:56">
      <c r="B19" s="275" t="s">
        <v>83</v>
      </c>
      <c r="C19" s="265"/>
      <c r="D19" s="274">
        <f t="shared" ref="D19:AM19" si="14">SUM(D17:D18)</f>
        <v>30</v>
      </c>
      <c r="E19" s="274">
        <f t="shared" si="14"/>
        <v>150.75</v>
      </c>
      <c r="F19" s="274">
        <f t="shared" si="14"/>
        <v>229.48303571428571</v>
      </c>
      <c r="G19" s="274">
        <f t="shared" si="14"/>
        <v>310.00663371598637</v>
      </c>
      <c r="H19" s="274">
        <f t="shared" si="14"/>
        <v>347.2802931914581</v>
      </c>
      <c r="I19" s="274">
        <f t="shared" si="14"/>
        <v>388.13942941688941</v>
      </c>
      <c r="J19" s="274">
        <f t="shared" si="14"/>
        <v>432.94579946579313</v>
      </c>
      <c r="K19" s="274">
        <f t="shared" si="14"/>
        <v>482.09726352549558</v>
      </c>
      <c r="L19" s="274">
        <f t="shared" si="14"/>
        <v>536.03139685051406</v>
      </c>
      <c r="M19" s="274">
        <f t="shared" si="14"/>
        <v>595.22946287413345</v>
      </c>
      <c r="N19" s="274">
        <f t="shared" si="14"/>
        <v>660.2207835948376</v>
      </c>
      <c r="O19" s="274">
        <f t="shared" si="14"/>
        <v>731.58754696590677</v>
      </c>
      <c r="P19" s="274">
        <f t="shared" si="14"/>
        <v>809.97009498929708</v>
      </c>
      <c r="Q19" s="274">
        <f t="shared" si="14"/>
        <v>896.07274058501548</v>
      </c>
      <c r="R19" s="274">
        <f t="shared" si="14"/>
        <v>990.67016611430699</v>
      </c>
      <c r="S19" s="274">
        <f t="shared" si="14"/>
        <v>1094.6144617227835</v>
      </c>
      <c r="T19" s="274">
        <f t="shared" si="14"/>
        <v>1208.8428674862221</v>
      </c>
      <c r="U19" s="274">
        <f t="shared" si="14"/>
        <v>1334.3862897400138</v>
      </c>
      <c r="V19" s="274">
        <f t="shared" si="14"/>
        <v>1472.3786690113302</v>
      </c>
      <c r="W19" s="274">
        <f t="shared" si="14"/>
        <v>1624.0672847149576</v>
      </c>
      <c r="X19" s="274">
        <f t="shared" si="14"/>
        <v>1790.8240902898442</v>
      </c>
      <c r="Y19" s="274">
        <f t="shared" si="14"/>
        <v>1974.1581818210709</v>
      </c>
      <c r="Z19" s="274">
        <f t="shared" si="14"/>
        <v>2175.7295134964411</v>
      </c>
      <c r="AA19" s="274">
        <f t="shared" si="14"/>
        <v>2397.3639845817625</v>
      </c>
      <c r="AB19" s="274">
        <f t="shared" si="14"/>
        <v>2741.9825343071934</v>
      </c>
      <c r="AC19" s="274">
        <f t="shared" si="14"/>
        <v>3138.6328366239081</v>
      </c>
      <c r="AD19" s="274">
        <f t="shared" si="14"/>
        <v>3595.1119872390327</v>
      </c>
      <c r="AE19" s="274">
        <f t="shared" si="14"/>
        <v>4120.3868196401054</v>
      </c>
      <c r="AF19" s="274">
        <f t="shared" si="14"/>
        <v>4724.7693618394478</v>
      </c>
      <c r="AG19" s="274">
        <f t="shared" si="14"/>
        <v>5420.1186117189136</v>
      </c>
      <c r="AH19" s="274">
        <f t="shared" si="14"/>
        <v>6220.0725787630763</v>
      </c>
      <c r="AI19" s="274">
        <f t="shared" si="14"/>
        <v>7140.315132137147</v>
      </c>
      <c r="AJ19" s="274">
        <f t="shared" si="14"/>
        <v>8198.8828760594333</v>
      </c>
      <c r="AK19" s="274">
        <f t="shared" si="14"/>
        <v>9416.518056560617</v>
      </c>
      <c r="AL19" s="274">
        <f t="shared" si="14"/>
        <v>10817.074404336085</v>
      </c>
      <c r="AM19" s="274">
        <f t="shared" si="14"/>
        <v>12427.983854103422</v>
      </c>
      <c r="AN19" s="262"/>
      <c r="AO19" s="286">
        <f>SUM(D19:F19)</f>
        <v>410.23303571428573</v>
      </c>
      <c r="AP19" s="286">
        <f>SUM(G19:I19)</f>
        <v>1045.4263563243339</v>
      </c>
      <c r="AQ19" s="286">
        <f>SUM(J19:L19)</f>
        <v>1451.0744598418028</v>
      </c>
      <c r="AR19" s="286">
        <f>SUM(M19:O19)</f>
        <v>1987.0377934348778</v>
      </c>
      <c r="AS19" s="286">
        <f>SUM(P19:R19)</f>
        <v>2696.7130016886194</v>
      </c>
      <c r="AT19" s="286">
        <f>SUM(S19:U19)</f>
        <v>3637.8436189490194</v>
      </c>
      <c r="AU19" s="286">
        <f>SUM(V19:X19)</f>
        <v>4887.2700440161316</v>
      </c>
      <c r="AV19" s="286">
        <f>SUM(Y19:AA19)</f>
        <v>6547.2516798992747</v>
      </c>
      <c r="AW19" s="286">
        <f>SUM(AB19:AD19)</f>
        <v>9475.7273581701338</v>
      </c>
      <c r="AX19" s="286">
        <f>SUM(AE19:AG19)</f>
        <v>14265.274793198467</v>
      </c>
      <c r="AY19" s="286">
        <f>SUM(AH19:AJ19)</f>
        <v>21559.270586959658</v>
      </c>
      <c r="AZ19" s="286">
        <f>SUM(AK19:AM19)</f>
        <v>32661.576315000126</v>
      </c>
      <c r="BA19" s="262"/>
      <c r="BB19" s="274">
        <f>SUM(AO19:AR19)</f>
        <v>4893.7716453153007</v>
      </c>
      <c r="BC19" s="274">
        <f>SUM(AS19:AV19)</f>
        <v>17769.078344553047</v>
      </c>
      <c r="BD19" s="285">
        <f>SUM(AW19:AZ19)</f>
        <v>77961.849053328391</v>
      </c>
    </row>
    <row r="20" spans="2:56">
      <c r="B20" s="273"/>
      <c r="C20" s="262"/>
      <c r="D20" s="273"/>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62"/>
      <c r="AO20" s="283"/>
      <c r="AP20" s="283"/>
      <c r="AQ20" s="283"/>
      <c r="AR20" s="283"/>
      <c r="AS20" s="283"/>
      <c r="AT20" s="283"/>
      <c r="AU20" s="283"/>
      <c r="AV20" s="283"/>
      <c r="AW20" s="283"/>
      <c r="AX20" s="283"/>
      <c r="AY20" s="283"/>
      <c r="AZ20" s="283"/>
      <c r="BA20" s="262"/>
      <c r="BB20" s="272"/>
      <c r="BC20" s="272"/>
      <c r="BD20" s="282"/>
    </row>
    <row r="21" spans="2:56">
      <c r="B21" s="281" t="s">
        <v>82</v>
      </c>
      <c r="C21" s="137">
        <v>0.5</v>
      </c>
      <c r="D21" s="280">
        <f t="shared" ref="D21:AM21" si="15">$C$21</f>
        <v>0.5</v>
      </c>
      <c r="E21" s="280">
        <f t="shared" si="15"/>
        <v>0.5</v>
      </c>
      <c r="F21" s="280">
        <f t="shared" si="15"/>
        <v>0.5</v>
      </c>
      <c r="G21" s="280">
        <f t="shared" si="15"/>
        <v>0.5</v>
      </c>
      <c r="H21" s="280">
        <f t="shared" si="15"/>
        <v>0.5</v>
      </c>
      <c r="I21" s="280">
        <f t="shared" si="15"/>
        <v>0.5</v>
      </c>
      <c r="J21" s="280">
        <f t="shared" si="15"/>
        <v>0.5</v>
      </c>
      <c r="K21" s="280">
        <f t="shared" si="15"/>
        <v>0.5</v>
      </c>
      <c r="L21" s="280">
        <f t="shared" si="15"/>
        <v>0.5</v>
      </c>
      <c r="M21" s="280">
        <f t="shared" si="15"/>
        <v>0.5</v>
      </c>
      <c r="N21" s="280">
        <f t="shared" si="15"/>
        <v>0.5</v>
      </c>
      <c r="O21" s="280">
        <f t="shared" si="15"/>
        <v>0.5</v>
      </c>
      <c r="P21" s="280">
        <f t="shared" si="15"/>
        <v>0.5</v>
      </c>
      <c r="Q21" s="280">
        <f t="shared" si="15"/>
        <v>0.5</v>
      </c>
      <c r="R21" s="280">
        <f t="shared" si="15"/>
        <v>0.5</v>
      </c>
      <c r="S21" s="280">
        <f t="shared" si="15"/>
        <v>0.5</v>
      </c>
      <c r="T21" s="280">
        <f t="shared" si="15"/>
        <v>0.5</v>
      </c>
      <c r="U21" s="280">
        <f t="shared" si="15"/>
        <v>0.5</v>
      </c>
      <c r="V21" s="280">
        <f t="shared" si="15"/>
        <v>0.5</v>
      </c>
      <c r="W21" s="280">
        <f t="shared" si="15"/>
        <v>0.5</v>
      </c>
      <c r="X21" s="280">
        <f t="shared" si="15"/>
        <v>0.5</v>
      </c>
      <c r="Y21" s="280">
        <f t="shared" si="15"/>
        <v>0.5</v>
      </c>
      <c r="Z21" s="280">
        <f t="shared" si="15"/>
        <v>0.5</v>
      </c>
      <c r="AA21" s="280">
        <f t="shared" si="15"/>
        <v>0.5</v>
      </c>
      <c r="AB21" s="280">
        <f t="shared" si="15"/>
        <v>0.5</v>
      </c>
      <c r="AC21" s="280">
        <f t="shared" si="15"/>
        <v>0.5</v>
      </c>
      <c r="AD21" s="280">
        <f t="shared" si="15"/>
        <v>0.5</v>
      </c>
      <c r="AE21" s="280">
        <f t="shared" si="15"/>
        <v>0.5</v>
      </c>
      <c r="AF21" s="280">
        <f t="shared" si="15"/>
        <v>0.5</v>
      </c>
      <c r="AG21" s="280">
        <f t="shared" si="15"/>
        <v>0.5</v>
      </c>
      <c r="AH21" s="280">
        <f t="shared" si="15"/>
        <v>0.5</v>
      </c>
      <c r="AI21" s="280">
        <f t="shared" si="15"/>
        <v>0.5</v>
      </c>
      <c r="AJ21" s="280">
        <f t="shared" si="15"/>
        <v>0.5</v>
      </c>
      <c r="AK21" s="280">
        <f t="shared" si="15"/>
        <v>0.5</v>
      </c>
      <c r="AL21" s="280">
        <f t="shared" si="15"/>
        <v>0.5</v>
      </c>
      <c r="AM21" s="280">
        <f t="shared" si="15"/>
        <v>0.5</v>
      </c>
      <c r="AN21" s="262"/>
      <c r="AO21" s="279">
        <f t="shared" ref="AO21:AZ21" si="16">AO22/AO19</f>
        <v>0.5</v>
      </c>
      <c r="AP21" s="279">
        <f t="shared" si="16"/>
        <v>0.5</v>
      </c>
      <c r="AQ21" s="279">
        <f t="shared" si="16"/>
        <v>0.5</v>
      </c>
      <c r="AR21" s="279">
        <f t="shared" si="16"/>
        <v>0.5</v>
      </c>
      <c r="AS21" s="279">
        <f t="shared" si="16"/>
        <v>0.5</v>
      </c>
      <c r="AT21" s="279">
        <f t="shared" si="16"/>
        <v>0.5</v>
      </c>
      <c r="AU21" s="279">
        <f t="shared" si="16"/>
        <v>0.5</v>
      </c>
      <c r="AV21" s="279">
        <f t="shared" si="16"/>
        <v>0.5</v>
      </c>
      <c r="AW21" s="279">
        <f t="shared" si="16"/>
        <v>0.5</v>
      </c>
      <c r="AX21" s="279">
        <f t="shared" si="16"/>
        <v>0.5</v>
      </c>
      <c r="AY21" s="279">
        <f t="shared" si="16"/>
        <v>0.5</v>
      </c>
      <c r="AZ21" s="279">
        <f t="shared" si="16"/>
        <v>0.5</v>
      </c>
      <c r="BA21" s="262"/>
      <c r="BB21" s="279">
        <f>BB22/BB19</f>
        <v>0.5</v>
      </c>
      <c r="BC21" s="279">
        <f>BC22/BC19</f>
        <v>0.5</v>
      </c>
      <c r="BD21" s="279">
        <f>BD22/BD19</f>
        <v>0.5</v>
      </c>
    </row>
    <row r="22" spans="2:56" s="134" customFormat="1">
      <c r="B22" s="260" t="s">
        <v>98</v>
      </c>
      <c r="C22" s="260"/>
      <c r="D22" s="268">
        <f t="shared" ref="D22:AM22" si="17">D19*D21</f>
        <v>15</v>
      </c>
      <c r="E22" s="278">
        <f t="shared" si="17"/>
        <v>75.375</v>
      </c>
      <c r="F22" s="278">
        <f t="shared" si="17"/>
        <v>114.74151785714285</v>
      </c>
      <c r="G22" s="278">
        <f t="shared" si="17"/>
        <v>155.00331685799318</v>
      </c>
      <c r="H22" s="278">
        <f t="shared" si="17"/>
        <v>173.64014659572905</v>
      </c>
      <c r="I22" s="278">
        <f t="shared" si="17"/>
        <v>194.06971470844471</v>
      </c>
      <c r="J22" s="278">
        <f t="shared" si="17"/>
        <v>216.47289973289656</v>
      </c>
      <c r="K22" s="278">
        <f t="shared" si="17"/>
        <v>241.04863176274779</v>
      </c>
      <c r="L22" s="278">
        <f t="shared" si="17"/>
        <v>268.01569842525703</v>
      </c>
      <c r="M22" s="278">
        <f t="shared" si="17"/>
        <v>297.61473143706672</v>
      </c>
      <c r="N22" s="278">
        <f t="shared" si="17"/>
        <v>330.1103917974188</v>
      </c>
      <c r="O22" s="278">
        <f t="shared" si="17"/>
        <v>365.79377348295338</v>
      </c>
      <c r="P22" s="278">
        <f t="shared" si="17"/>
        <v>404.98504749464854</v>
      </c>
      <c r="Q22" s="278">
        <f t="shared" si="17"/>
        <v>448.03637029250774</v>
      </c>
      <c r="R22" s="278">
        <f t="shared" si="17"/>
        <v>495.3350830571535</v>
      </c>
      <c r="S22" s="278">
        <f t="shared" si="17"/>
        <v>547.30723086139176</v>
      </c>
      <c r="T22" s="278">
        <f t="shared" si="17"/>
        <v>604.42143374311104</v>
      </c>
      <c r="U22" s="278">
        <f t="shared" si="17"/>
        <v>667.1931448700069</v>
      </c>
      <c r="V22" s="278">
        <f t="shared" si="17"/>
        <v>736.1893345056651</v>
      </c>
      <c r="W22" s="278">
        <f t="shared" si="17"/>
        <v>812.03364235747881</v>
      </c>
      <c r="X22" s="278">
        <f t="shared" si="17"/>
        <v>895.4120451449221</v>
      </c>
      <c r="Y22" s="278">
        <f t="shared" si="17"/>
        <v>987.07909091053546</v>
      </c>
      <c r="Z22" s="278">
        <f t="shared" si="17"/>
        <v>1087.8647567482205</v>
      </c>
      <c r="AA22" s="278">
        <f t="shared" si="17"/>
        <v>1198.6819922908812</v>
      </c>
      <c r="AB22" s="278">
        <f t="shared" si="17"/>
        <v>1370.9912671535967</v>
      </c>
      <c r="AC22" s="278">
        <f t="shared" si="17"/>
        <v>1569.3164183119541</v>
      </c>
      <c r="AD22" s="278">
        <f t="shared" si="17"/>
        <v>1797.5559936195164</v>
      </c>
      <c r="AE22" s="278">
        <f t="shared" si="17"/>
        <v>2060.1934098200527</v>
      </c>
      <c r="AF22" s="278">
        <f t="shared" si="17"/>
        <v>2362.3846809197239</v>
      </c>
      <c r="AG22" s="278">
        <f t="shared" si="17"/>
        <v>2710.0593058594568</v>
      </c>
      <c r="AH22" s="278">
        <f t="shared" si="17"/>
        <v>3110.0362893815382</v>
      </c>
      <c r="AI22" s="278">
        <f t="shared" si="17"/>
        <v>3570.1575660685735</v>
      </c>
      <c r="AJ22" s="278">
        <f t="shared" si="17"/>
        <v>4099.4414380297167</v>
      </c>
      <c r="AK22" s="278">
        <f t="shared" si="17"/>
        <v>4708.2590282803085</v>
      </c>
      <c r="AL22" s="278">
        <f t="shared" si="17"/>
        <v>5408.5372021680423</v>
      </c>
      <c r="AM22" s="278">
        <f t="shared" si="17"/>
        <v>6213.9919270517112</v>
      </c>
      <c r="AN22" s="260"/>
      <c r="AO22" s="277">
        <f>SUM(D22:F22)</f>
        <v>205.11651785714287</v>
      </c>
      <c r="AP22" s="277">
        <f>SUM(G22:I22)</f>
        <v>522.71317816216697</v>
      </c>
      <c r="AQ22" s="277">
        <f>SUM(J22:L22)</f>
        <v>725.53722992090138</v>
      </c>
      <c r="AR22" s="277">
        <f>SUM(M22:O22)</f>
        <v>993.51889671743891</v>
      </c>
      <c r="AS22" s="277">
        <f>SUM(P22:R22)</f>
        <v>1348.3565008443097</v>
      </c>
      <c r="AT22" s="277">
        <f>SUM(S22:U22)</f>
        <v>1818.9218094745097</v>
      </c>
      <c r="AU22" s="277">
        <f>SUM(V22:X22)</f>
        <v>2443.6350220080658</v>
      </c>
      <c r="AV22" s="277">
        <f>SUM(Y22:AA22)</f>
        <v>3273.6258399496373</v>
      </c>
      <c r="AW22" s="277">
        <f>SUM(AB22:AD22)</f>
        <v>4737.8636790850669</v>
      </c>
      <c r="AX22" s="277">
        <f>SUM(AE22:AG22)</f>
        <v>7132.6373965992334</v>
      </c>
      <c r="AY22" s="277">
        <f>SUM(AH22:AJ22)</f>
        <v>10779.635293479829</v>
      </c>
      <c r="AZ22" s="277">
        <f>SUM(AK22:AM22)</f>
        <v>16330.788157500063</v>
      </c>
      <c r="BA22" s="260"/>
      <c r="BB22" s="268">
        <f>SUM(AO22:AR22)</f>
        <v>2446.8858226576504</v>
      </c>
      <c r="BC22" s="268">
        <f>SUM(AS22:AV22)</f>
        <v>8884.5391722765235</v>
      </c>
      <c r="BD22" s="276">
        <f>SUM(AW22:AZ22)</f>
        <v>38980.924526664196</v>
      </c>
    </row>
    <row r="23" spans="2:56" s="4" customFormat="1">
      <c r="B23" s="275" t="s">
        <v>74</v>
      </c>
      <c r="C23" s="275"/>
      <c r="D23" s="274">
        <f t="shared" ref="D23:AM23" si="18">D127</f>
        <v>15</v>
      </c>
      <c r="E23" s="274">
        <f t="shared" si="18"/>
        <v>89.660714285714278</v>
      </c>
      <c r="F23" s="274">
        <f t="shared" si="18"/>
        <v>200.13267431972787</v>
      </c>
      <c r="G23" s="274">
        <f>G127</f>
        <v>345.60586382916256</v>
      </c>
      <c r="H23" s="274">
        <f t="shared" si="18"/>
        <v>502.78858833778867</v>
      </c>
      <c r="I23" s="274">
        <f t="shared" si="18"/>
        <v>672.91598931586248</v>
      </c>
      <c r="J23" s="274">
        <f t="shared" si="18"/>
        <v>857.34527050990846</v>
      </c>
      <c r="K23" s="274">
        <f t="shared" si="18"/>
        <v>1057.5679370102796</v>
      </c>
      <c r="L23" s="274">
        <f t="shared" si="18"/>
        <v>1275.223257482666</v>
      </c>
      <c r="M23" s="274">
        <f t="shared" si="18"/>
        <v>1512.1130718967484</v>
      </c>
      <c r="N23" s="274">
        <f t="shared" si="18"/>
        <v>1770.2180793181317</v>
      </c>
      <c r="O23" s="274">
        <f t="shared" si="18"/>
        <v>2051.7157537859357</v>
      </c>
      <c r="P23" s="274">
        <f t="shared" si="18"/>
        <v>2359.0000511003013</v>
      </c>
      <c r="Q23" s="274">
        <f t="shared" si="18"/>
        <v>2694.7030856261281</v>
      </c>
      <c r="R23" s="274">
        <f t="shared" si="18"/>
        <v>3061.7189741296565</v>
      </c>
      <c r="S23" s="274">
        <f t="shared" si="18"/>
        <v>3463.2300633658269</v>
      </c>
      <c r="T23" s="274">
        <f t="shared" si="18"/>
        <v>3902.7357798058028</v>
      </c>
      <c r="U23" s="274">
        <f t="shared" si="18"/>
        <v>4384.0843637326761</v>
      </c>
      <c r="V23" s="274">
        <f t="shared" si="18"/>
        <v>4911.5077761558323</v>
      </c>
      <c r="W23" s="274">
        <f t="shared" si="18"/>
        <v>5489.6600958392246</v>
      </c>
      <c r="X23" s="274">
        <f t="shared" si="18"/>
        <v>6123.659755467992</v>
      </c>
      <c r="Y23" s="274">
        <f t="shared" si="18"/>
        <v>6819.1360008800511</v>
      </c>
      <c r="Z23" s="274">
        <f t="shared" si="18"/>
        <v>7582.2799956816016</v>
      </c>
      <c r="AA23" s="274">
        <f t="shared" si="18"/>
        <v>8419.9010357971692</v>
      </c>
      <c r="AB23" s="274">
        <f t="shared" si="18"/>
        <v>9389.9446345794713</v>
      </c>
      <c r="AC23" s="274">
        <f t="shared" si="18"/>
        <v>10512.120832197164</v>
      </c>
      <c r="AD23" s="274">
        <f t="shared" si="18"/>
        <v>11809.099643331101</v>
      </c>
      <c r="AE23" s="274">
        <f t="shared" si="18"/>
        <v>13306.954974897291</v>
      </c>
      <c r="AF23" s="274">
        <f t="shared" si="18"/>
        <v>15035.67513320286</v>
      </c>
      <c r="AG23" s="274">
        <f t="shared" si="18"/>
        <v>17029.749908909798</v>
      </c>
      <c r="AH23" s="274">
        <f t="shared" si="18"/>
        <v>19328.845726438489</v>
      </c>
      <c r="AI23" s="274">
        <f t="shared" si="18"/>
        <v>21978.582067438561</v>
      </c>
      <c r="AJ23" s="274">
        <f t="shared" si="18"/>
        <v>25031.424359399771</v>
      </c>
      <c r="AK23" s="274">
        <f t="shared" si="18"/>
        <v>28547.710799137232</v>
      </c>
      <c r="AL23" s="274">
        <f t="shared" si="18"/>
        <v>32596.833201346362</v>
      </c>
      <c r="AM23" s="274">
        <f t="shared" si="18"/>
        <v>37258.594975953005</v>
      </c>
      <c r="AN23" s="273"/>
      <c r="AO23" s="274">
        <f>F23</f>
        <v>200.13267431972787</v>
      </c>
      <c r="AP23" s="274">
        <f>I23</f>
        <v>672.91598931586248</v>
      </c>
      <c r="AQ23" s="274">
        <f>L23</f>
        <v>1275.223257482666</v>
      </c>
      <c r="AR23" s="274">
        <f>O23</f>
        <v>2051.7157537859357</v>
      </c>
      <c r="AS23" s="274">
        <f>R23</f>
        <v>3061.7189741296565</v>
      </c>
      <c r="AT23" s="274">
        <f>U23</f>
        <v>4384.0843637326761</v>
      </c>
      <c r="AU23" s="274">
        <f>X23</f>
        <v>6123.659755467992</v>
      </c>
      <c r="AV23" s="274">
        <f>AA23</f>
        <v>8419.9010357971692</v>
      </c>
      <c r="AW23" s="274">
        <f>AD23</f>
        <v>11809.099643331101</v>
      </c>
      <c r="AX23" s="274">
        <f>AG23</f>
        <v>17029.749908909798</v>
      </c>
      <c r="AY23" s="274">
        <f>AJ23</f>
        <v>25031.424359399771</v>
      </c>
      <c r="AZ23" s="274">
        <f>AM23</f>
        <v>37258.594975953005</v>
      </c>
      <c r="BA23" s="269"/>
      <c r="BB23" s="274">
        <f>O23</f>
        <v>2051.7157537859357</v>
      </c>
      <c r="BC23" s="274">
        <f>AA23</f>
        <v>8419.9010357971692</v>
      </c>
      <c r="BD23" s="274">
        <f>AM23</f>
        <v>37258.594975953005</v>
      </c>
    </row>
    <row r="24" spans="2:56" s="4" customFormat="1">
      <c r="B24" s="269"/>
      <c r="C24" s="269"/>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3"/>
      <c r="AO24" s="272"/>
      <c r="AP24" s="272"/>
      <c r="AQ24" s="272"/>
      <c r="AR24" s="272"/>
      <c r="AS24" s="272"/>
      <c r="AT24" s="272"/>
      <c r="AU24" s="272"/>
      <c r="AV24" s="272"/>
      <c r="AW24" s="272"/>
      <c r="AX24" s="272"/>
      <c r="AY24" s="272"/>
      <c r="AZ24" s="272"/>
      <c r="BA24" s="269"/>
      <c r="BB24" s="272"/>
      <c r="BC24" s="272"/>
      <c r="BD24" s="272"/>
    </row>
    <row r="25" spans="2:56" s="134" customFormat="1">
      <c r="B25" s="260" t="s">
        <v>97</v>
      </c>
      <c r="C25" s="594">
        <v>0.25</v>
      </c>
      <c r="D25" s="608">
        <f t="shared" ref="D25:AM25" si="19">$C$25</f>
        <v>0.25</v>
      </c>
      <c r="E25" s="608">
        <f t="shared" si="19"/>
        <v>0.25</v>
      </c>
      <c r="F25" s="608">
        <f t="shared" si="19"/>
        <v>0.25</v>
      </c>
      <c r="G25" s="608">
        <f t="shared" si="19"/>
        <v>0.25</v>
      </c>
      <c r="H25" s="608">
        <f t="shared" si="19"/>
        <v>0.25</v>
      </c>
      <c r="I25" s="608">
        <f t="shared" si="19"/>
        <v>0.25</v>
      </c>
      <c r="J25" s="608">
        <f t="shared" si="19"/>
        <v>0.25</v>
      </c>
      <c r="K25" s="608">
        <f t="shared" si="19"/>
        <v>0.25</v>
      </c>
      <c r="L25" s="608">
        <f t="shared" si="19"/>
        <v>0.25</v>
      </c>
      <c r="M25" s="608">
        <f t="shared" si="19"/>
        <v>0.25</v>
      </c>
      <c r="N25" s="608">
        <f t="shared" si="19"/>
        <v>0.25</v>
      </c>
      <c r="O25" s="608">
        <f t="shared" si="19"/>
        <v>0.25</v>
      </c>
      <c r="P25" s="608">
        <f t="shared" si="19"/>
        <v>0.25</v>
      </c>
      <c r="Q25" s="608">
        <f t="shared" si="19"/>
        <v>0.25</v>
      </c>
      <c r="R25" s="608">
        <f t="shared" si="19"/>
        <v>0.25</v>
      </c>
      <c r="S25" s="608">
        <f t="shared" si="19"/>
        <v>0.25</v>
      </c>
      <c r="T25" s="608">
        <f t="shared" si="19"/>
        <v>0.25</v>
      </c>
      <c r="U25" s="608">
        <f t="shared" si="19"/>
        <v>0.25</v>
      </c>
      <c r="V25" s="608">
        <f t="shared" si="19"/>
        <v>0.25</v>
      </c>
      <c r="W25" s="608">
        <f t="shared" si="19"/>
        <v>0.25</v>
      </c>
      <c r="X25" s="608">
        <f t="shared" si="19"/>
        <v>0.25</v>
      </c>
      <c r="Y25" s="608">
        <f t="shared" si="19"/>
        <v>0.25</v>
      </c>
      <c r="Z25" s="608">
        <f t="shared" si="19"/>
        <v>0.25</v>
      </c>
      <c r="AA25" s="608">
        <f t="shared" si="19"/>
        <v>0.25</v>
      </c>
      <c r="AB25" s="608">
        <f t="shared" si="19"/>
        <v>0.25</v>
      </c>
      <c r="AC25" s="608">
        <f t="shared" si="19"/>
        <v>0.25</v>
      </c>
      <c r="AD25" s="608">
        <f t="shared" si="19"/>
        <v>0.25</v>
      </c>
      <c r="AE25" s="608">
        <f t="shared" si="19"/>
        <v>0.25</v>
      </c>
      <c r="AF25" s="608">
        <f t="shared" si="19"/>
        <v>0.25</v>
      </c>
      <c r="AG25" s="608">
        <f t="shared" si="19"/>
        <v>0.25</v>
      </c>
      <c r="AH25" s="608">
        <f t="shared" si="19"/>
        <v>0.25</v>
      </c>
      <c r="AI25" s="608">
        <f t="shared" si="19"/>
        <v>0.25</v>
      </c>
      <c r="AJ25" s="608">
        <f t="shared" si="19"/>
        <v>0.25</v>
      </c>
      <c r="AK25" s="608">
        <f t="shared" si="19"/>
        <v>0.25</v>
      </c>
      <c r="AL25" s="608">
        <f t="shared" si="19"/>
        <v>0.25</v>
      </c>
      <c r="AM25" s="608">
        <f t="shared" si="19"/>
        <v>0.25</v>
      </c>
      <c r="AN25" s="260"/>
      <c r="AO25" s="267">
        <f t="shared" ref="AO25:AZ25" si="20">$C$25</f>
        <v>0.25</v>
      </c>
      <c r="AP25" s="267">
        <f t="shared" si="20"/>
        <v>0.25</v>
      </c>
      <c r="AQ25" s="267">
        <f t="shared" si="20"/>
        <v>0.25</v>
      </c>
      <c r="AR25" s="267">
        <f t="shared" si="20"/>
        <v>0.25</v>
      </c>
      <c r="AS25" s="267">
        <f t="shared" si="20"/>
        <v>0.25</v>
      </c>
      <c r="AT25" s="267">
        <f t="shared" si="20"/>
        <v>0.25</v>
      </c>
      <c r="AU25" s="267">
        <f t="shared" si="20"/>
        <v>0.25</v>
      </c>
      <c r="AV25" s="267">
        <f t="shared" si="20"/>
        <v>0.25</v>
      </c>
      <c r="AW25" s="267">
        <f t="shared" si="20"/>
        <v>0.25</v>
      </c>
      <c r="AX25" s="267">
        <f t="shared" si="20"/>
        <v>0.25</v>
      </c>
      <c r="AY25" s="267">
        <f t="shared" si="20"/>
        <v>0.25</v>
      </c>
      <c r="AZ25" s="267">
        <f t="shared" si="20"/>
        <v>0.25</v>
      </c>
      <c r="BA25" s="260"/>
      <c r="BB25" s="267">
        <f>$C$25</f>
        <v>0.25</v>
      </c>
      <c r="BC25" s="267">
        <f>$C$25</f>
        <v>0.25</v>
      </c>
      <c r="BD25" s="267">
        <f>$C$25</f>
        <v>0.25</v>
      </c>
    </row>
    <row r="26" spans="2:56" s="134" customFormat="1">
      <c r="B26" s="271" t="s">
        <v>96</v>
      </c>
      <c r="C26" s="271"/>
      <c r="D26" s="270">
        <f t="shared" ref="D26:AM26" si="21">D127</f>
        <v>15</v>
      </c>
      <c r="E26" s="270">
        <f t="shared" si="21"/>
        <v>89.660714285714278</v>
      </c>
      <c r="F26" s="270">
        <f t="shared" si="21"/>
        <v>200.13267431972787</v>
      </c>
      <c r="G26" s="270">
        <f t="shared" si="21"/>
        <v>345.60586382916256</v>
      </c>
      <c r="H26" s="270">
        <f t="shared" si="21"/>
        <v>502.78858833778867</v>
      </c>
      <c r="I26" s="270">
        <f t="shared" si="21"/>
        <v>672.91598931586248</v>
      </c>
      <c r="J26" s="270">
        <f t="shared" si="21"/>
        <v>857.34527050990846</v>
      </c>
      <c r="K26" s="270">
        <f t="shared" si="21"/>
        <v>1057.5679370102796</v>
      </c>
      <c r="L26" s="270">
        <f t="shared" si="21"/>
        <v>1275.223257482666</v>
      </c>
      <c r="M26" s="270">
        <f t="shared" si="21"/>
        <v>1512.1130718967484</v>
      </c>
      <c r="N26" s="270">
        <f t="shared" si="21"/>
        <v>1770.2180793181317</v>
      </c>
      <c r="O26" s="270">
        <f t="shared" si="21"/>
        <v>2051.7157537859357</v>
      </c>
      <c r="P26" s="270">
        <f t="shared" si="21"/>
        <v>2359.0000511003013</v>
      </c>
      <c r="Q26" s="270">
        <f t="shared" si="21"/>
        <v>2694.7030856261281</v>
      </c>
      <c r="R26" s="270">
        <f t="shared" si="21"/>
        <v>3061.7189741296565</v>
      </c>
      <c r="S26" s="270">
        <f t="shared" si="21"/>
        <v>3463.2300633658269</v>
      </c>
      <c r="T26" s="270">
        <f t="shared" si="21"/>
        <v>3902.7357798058028</v>
      </c>
      <c r="U26" s="270">
        <f t="shared" si="21"/>
        <v>4384.0843637326761</v>
      </c>
      <c r="V26" s="270">
        <f t="shared" si="21"/>
        <v>4911.5077761558323</v>
      </c>
      <c r="W26" s="270">
        <f t="shared" si="21"/>
        <v>5489.6600958392246</v>
      </c>
      <c r="X26" s="270">
        <f t="shared" si="21"/>
        <v>6123.659755467992</v>
      </c>
      <c r="Y26" s="270">
        <f t="shared" si="21"/>
        <v>6819.1360008800511</v>
      </c>
      <c r="Z26" s="270">
        <f t="shared" si="21"/>
        <v>7582.2799956816016</v>
      </c>
      <c r="AA26" s="270">
        <f t="shared" si="21"/>
        <v>8419.9010357971692</v>
      </c>
      <c r="AB26" s="270">
        <f t="shared" si="21"/>
        <v>9389.9446345794713</v>
      </c>
      <c r="AC26" s="270">
        <f t="shared" si="21"/>
        <v>10512.120832197164</v>
      </c>
      <c r="AD26" s="270">
        <f t="shared" si="21"/>
        <v>11809.099643331101</v>
      </c>
      <c r="AE26" s="270">
        <f t="shared" si="21"/>
        <v>13306.954974897291</v>
      </c>
      <c r="AF26" s="270">
        <f t="shared" si="21"/>
        <v>15035.67513320286</v>
      </c>
      <c r="AG26" s="270">
        <f t="shared" si="21"/>
        <v>17029.749908909798</v>
      </c>
      <c r="AH26" s="270">
        <f t="shared" si="21"/>
        <v>19328.845726438489</v>
      </c>
      <c r="AI26" s="270">
        <f t="shared" si="21"/>
        <v>21978.582067438561</v>
      </c>
      <c r="AJ26" s="270">
        <f t="shared" si="21"/>
        <v>25031.424359399771</v>
      </c>
      <c r="AK26" s="270">
        <f t="shared" si="21"/>
        <v>28547.710799137232</v>
      </c>
      <c r="AL26" s="270">
        <f t="shared" si="21"/>
        <v>32596.833201346362</v>
      </c>
      <c r="AM26" s="270">
        <f t="shared" si="21"/>
        <v>37258.594975953005</v>
      </c>
      <c r="AN26" s="260"/>
      <c r="AO26" s="270">
        <f>F26</f>
        <v>200.13267431972787</v>
      </c>
      <c r="AP26" s="270">
        <f>I26</f>
        <v>672.91598931586248</v>
      </c>
      <c r="AQ26" s="270">
        <f>L26</f>
        <v>1275.223257482666</v>
      </c>
      <c r="AR26" s="270">
        <f>O26</f>
        <v>2051.7157537859357</v>
      </c>
      <c r="AS26" s="270">
        <f>R26</f>
        <v>3061.7189741296565</v>
      </c>
      <c r="AT26" s="270">
        <f>U26</f>
        <v>4384.0843637326761</v>
      </c>
      <c r="AU26" s="270">
        <f>X26</f>
        <v>6123.659755467992</v>
      </c>
      <c r="AV26" s="270">
        <f>AA26</f>
        <v>8419.9010357971692</v>
      </c>
      <c r="AW26" s="270">
        <f>AD26</f>
        <v>11809.099643331101</v>
      </c>
      <c r="AX26" s="270">
        <f>AG26</f>
        <v>17029.749908909798</v>
      </c>
      <c r="AY26" s="270">
        <f>AJ26</f>
        <v>25031.424359399771</v>
      </c>
      <c r="AZ26" s="270">
        <f>AM26</f>
        <v>37258.594975953005</v>
      </c>
      <c r="BA26" s="260"/>
      <c r="BB26" s="270">
        <f>O26</f>
        <v>2051.7157537859357</v>
      </c>
      <c r="BC26" s="270">
        <f>AA26</f>
        <v>8419.9010357971692</v>
      </c>
      <c r="BD26" s="270">
        <f>AM26</f>
        <v>37258.594975953005</v>
      </c>
    </row>
    <row r="27" spans="2:56">
      <c r="B27" s="260" t="s">
        <v>79</v>
      </c>
      <c r="C27" s="269"/>
      <c r="D27" s="268">
        <f t="shared" ref="D27:AM27" si="22">D25*D23</f>
        <v>3.75</v>
      </c>
      <c r="E27" s="268">
        <f t="shared" si="22"/>
        <v>22.415178571428569</v>
      </c>
      <c r="F27" s="268">
        <f t="shared" si="22"/>
        <v>50.033168579931967</v>
      </c>
      <c r="G27" s="268">
        <f t="shared" si="22"/>
        <v>86.40146595729064</v>
      </c>
      <c r="H27" s="268">
        <f t="shared" si="22"/>
        <v>125.69714708444717</v>
      </c>
      <c r="I27" s="268">
        <f t="shared" si="22"/>
        <v>168.22899732896562</v>
      </c>
      <c r="J27" s="268">
        <f t="shared" si="22"/>
        <v>214.33631762747711</v>
      </c>
      <c r="K27" s="268">
        <f t="shared" si="22"/>
        <v>264.3919842525699</v>
      </c>
      <c r="L27" s="268">
        <f t="shared" si="22"/>
        <v>318.8058143706665</v>
      </c>
      <c r="M27" s="268">
        <f t="shared" si="22"/>
        <v>378.02826797418709</v>
      </c>
      <c r="N27" s="268">
        <f t="shared" si="22"/>
        <v>442.55451982953292</v>
      </c>
      <c r="O27" s="268">
        <f t="shared" si="22"/>
        <v>512.92893844648393</v>
      </c>
      <c r="P27" s="268">
        <f t="shared" si="22"/>
        <v>589.75001277507533</v>
      </c>
      <c r="Q27" s="268">
        <f t="shared" si="22"/>
        <v>673.67577140653202</v>
      </c>
      <c r="R27" s="268">
        <f t="shared" si="22"/>
        <v>765.42974353241414</v>
      </c>
      <c r="S27" s="268">
        <f t="shared" si="22"/>
        <v>865.80751584145673</v>
      </c>
      <c r="T27" s="268">
        <f t="shared" si="22"/>
        <v>975.68394495145071</v>
      </c>
      <c r="U27" s="268">
        <f t="shared" si="22"/>
        <v>1096.021090933169</v>
      </c>
      <c r="V27" s="268">
        <f t="shared" si="22"/>
        <v>1227.8769440389581</v>
      </c>
      <c r="W27" s="268">
        <f t="shared" si="22"/>
        <v>1372.4150239598061</v>
      </c>
      <c r="X27" s="268">
        <f t="shared" si="22"/>
        <v>1530.914938866998</v>
      </c>
      <c r="Y27" s="268">
        <f t="shared" si="22"/>
        <v>1704.7840002200128</v>
      </c>
      <c r="Z27" s="268">
        <f t="shared" si="22"/>
        <v>1895.5699989204004</v>
      </c>
      <c r="AA27" s="268">
        <f t="shared" si="22"/>
        <v>2104.9752589492923</v>
      </c>
      <c r="AB27" s="268">
        <f t="shared" si="22"/>
        <v>2347.4861586448678</v>
      </c>
      <c r="AC27" s="268">
        <f t="shared" si="22"/>
        <v>2628.0302080492911</v>
      </c>
      <c r="AD27" s="268">
        <f t="shared" si="22"/>
        <v>2952.2749108327753</v>
      </c>
      <c r="AE27" s="268">
        <f t="shared" si="22"/>
        <v>3326.7387437243228</v>
      </c>
      <c r="AF27" s="268">
        <f t="shared" si="22"/>
        <v>3758.9187833007149</v>
      </c>
      <c r="AG27" s="268">
        <f t="shared" si="22"/>
        <v>4257.4374772274496</v>
      </c>
      <c r="AH27" s="268">
        <f t="shared" si="22"/>
        <v>4832.2114316096222</v>
      </c>
      <c r="AI27" s="268">
        <f t="shared" si="22"/>
        <v>5494.6455168596403</v>
      </c>
      <c r="AJ27" s="268">
        <f t="shared" si="22"/>
        <v>6257.8560898499427</v>
      </c>
      <c r="AK27" s="268">
        <f t="shared" si="22"/>
        <v>7136.9276997843081</v>
      </c>
      <c r="AL27" s="268">
        <f t="shared" si="22"/>
        <v>8149.2083003365906</v>
      </c>
      <c r="AM27" s="268">
        <f t="shared" si="22"/>
        <v>9314.6487439882512</v>
      </c>
      <c r="AN27" s="262"/>
      <c r="AO27" s="261">
        <f>SUM(D27:F27)</f>
        <v>76.198347151360537</v>
      </c>
      <c r="AP27" s="261">
        <f>SUM(G27:I27)</f>
        <v>380.32761037070338</v>
      </c>
      <c r="AQ27" s="261">
        <f>SUM(J27:L27)</f>
        <v>797.53411625071351</v>
      </c>
      <c r="AR27" s="261">
        <f>SUM(M27:O27)</f>
        <v>1333.511726250204</v>
      </c>
      <c r="AS27" s="261">
        <f>SUM(P27:R27)</f>
        <v>2028.8555277140217</v>
      </c>
      <c r="AT27" s="261">
        <f>SUM(S27:U27)</f>
        <v>2937.5125517260767</v>
      </c>
      <c r="AU27" s="261">
        <f>SUM(V27:X27)</f>
        <v>4131.206906865762</v>
      </c>
      <c r="AV27" s="261">
        <f>SUM(Y27:AA27)</f>
        <v>5705.329258089705</v>
      </c>
      <c r="AW27" s="261">
        <f>SUM(AB27:AD27)</f>
        <v>7927.7912775269342</v>
      </c>
      <c r="AX27" s="261">
        <f>SUM(AE27:AG27)</f>
        <v>11343.095004252487</v>
      </c>
      <c r="AY27" s="261">
        <f>SUM(AH27:AJ27)</f>
        <v>16584.713038319205</v>
      </c>
      <c r="AZ27" s="261">
        <f>SUM(AK27:AM27)</f>
        <v>24600.784744109151</v>
      </c>
      <c r="BA27" s="262"/>
      <c r="BB27" s="261">
        <f>SUM(AO27:AR27)</f>
        <v>2587.5718000229813</v>
      </c>
      <c r="BC27" s="261">
        <f>SUM(AS27:AV27)</f>
        <v>14802.904244395566</v>
      </c>
      <c r="BD27" s="261">
        <f>SUM(AW27:AZ27)</f>
        <v>60456.384064207778</v>
      </c>
    </row>
    <row r="28" spans="2:56">
      <c r="B28" s="260" t="s">
        <v>78</v>
      </c>
      <c r="C28" s="596">
        <v>0.2</v>
      </c>
      <c r="D28" s="608">
        <f t="shared" ref="D28:AM28" si="23">$C$28</f>
        <v>0.2</v>
      </c>
      <c r="E28" s="608">
        <f t="shared" si="23"/>
        <v>0.2</v>
      </c>
      <c r="F28" s="608">
        <f t="shared" si="23"/>
        <v>0.2</v>
      </c>
      <c r="G28" s="608">
        <f t="shared" si="23"/>
        <v>0.2</v>
      </c>
      <c r="H28" s="608">
        <f t="shared" si="23"/>
        <v>0.2</v>
      </c>
      <c r="I28" s="608">
        <f t="shared" si="23"/>
        <v>0.2</v>
      </c>
      <c r="J28" s="608">
        <f t="shared" si="23"/>
        <v>0.2</v>
      </c>
      <c r="K28" s="608">
        <f t="shared" si="23"/>
        <v>0.2</v>
      </c>
      <c r="L28" s="608">
        <f t="shared" si="23"/>
        <v>0.2</v>
      </c>
      <c r="M28" s="608">
        <f t="shared" si="23"/>
        <v>0.2</v>
      </c>
      <c r="N28" s="608">
        <f t="shared" si="23"/>
        <v>0.2</v>
      </c>
      <c r="O28" s="608">
        <f t="shared" si="23"/>
        <v>0.2</v>
      </c>
      <c r="P28" s="608">
        <f t="shared" si="23"/>
        <v>0.2</v>
      </c>
      <c r="Q28" s="608">
        <f t="shared" si="23"/>
        <v>0.2</v>
      </c>
      <c r="R28" s="608">
        <f t="shared" si="23"/>
        <v>0.2</v>
      </c>
      <c r="S28" s="608">
        <f t="shared" si="23"/>
        <v>0.2</v>
      </c>
      <c r="T28" s="608">
        <f t="shared" si="23"/>
        <v>0.2</v>
      </c>
      <c r="U28" s="608">
        <f t="shared" si="23"/>
        <v>0.2</v>
      </c>
      <c r="V28" s="608">
        <f t="shared" si="23"/>
        <v>0.2</v>
      </c>
      <c r="W28" s="608">
        <f t="shared" si="23"/>
        <v>0.2</v>
      </c>
      <c r="X28" s="608">
        <f t="shared" si="23"/>
        <v>0.2</v>
      </c>
      <c r="Y28" s="608">
        <f t="shared" si="23"/>
        <v>0.2</v>
      </c>
      <c r="Z28" s="608">
        <f t="shared" si="23"/>
        <v>0.2</v>
      </c>
      <c r="AA28" s="608">
        <f t="shared" si="23"/>
        <v>0.2</v>
      </c>
      <c r="AB28" s="608">
        <f t="shared" si="23"/>
        <v>0.2</v>
      </c>
      <c r="AC28" s="608">
        <f t="shared" si="23"/>
        <v>0.2</v>
      </c>
      <c r="AD28" s="608">
        <f t="shared" si="23"/>
        <v>0.2</v>
      </c>
      <c r="AE28" s="608">
        <f t="shared" si="23"/>
        <v>0.2</v>
      </c>
      <c r="AF28" s="608">
        <f t="shared" si="23"/>
        <v>0.2</v>
      </c>
      <c r="AG28" s="608">
        <f t="shared" si="23"/>
        <v>0.2</v>
      </c>
      <c r="AH28" s="608">
        <f t="shared" si="23"/>
        <v>0.2</v>
      </c>
      <c r="AI28" s="608">
        <f t="shared" si="23"/>
        <v>0.2</v>
      </c>
      <c r="AJ28" s="608">
        <f t="shared" si="23"/>
        <v>0.2</v>
      </c>
      <c r="AK28" s="608">
        <f t="shared" si="23"/>
        <v>0.2</v>
      </c>
      <c r="AL28" s="608">
        <f t="shared" si="23"/>
        <v>0.2</v>
      </c>
      <c r="AM28" s="608">
        <f t="shared" si="23"/>
        <v>0.2</v>
      </c>
      <c r="AN28" s="262"/>
      <c r="AO28" s="266">
        <f t="shared" ref="AO28:AZ28" si="24">AO29/AO27</f>
        <v>0.2</v>
      </c>
      <c r="AP28" s="266">
        <f t="shared" si="24"/>
        <v>0.20000000000000004</v>
      </c>
      <c r="AQ28" s="266">
        <f t="shared" si="24"/>
        <v>0.2</v>
      </c>
      <c r="AR28" s="266">
        <f t="shared" si="24"/>
        <v>0.2</v>
      </c>
      <c r="AS28" s="266">
        <f t="shared" si="24"/>
        <v>0.19999999999999998</v>
      </c>
      <c r="AT28" s="266">
        <f t="shared" si="24"/>
        <v>0.2</v>
      </c>
      <c r="AU28" s="266">
        <f t="shared" si="24"/>
        <v>0.20000000000000004</v>
      </c>
      <c r="AV28" s="266">
        <f t="shared" si="24"/>
        <v>0.20000000000000004</v>
      </c>
      <c r="AW28" s="266">
        <f t="shared" si="24"/>
        <v>0.2</v>
      </c>
      <c r="AX28" s="266">
        <f t="shared" si="24"/>
        <v>0.19999999999999998</v>
      </c>
      <c r="AY28" s="266">
        <f t="shared" si="24"/>
        <v>0.2</v>
      </c>
      <c r="AZ28" s="266">
        <f t="shared" si="24"/>
        <v>0.2</v>
      </c>
      <c r="BA28" s="262"/>
      <c r="BB28" s="266">
        <f>BB29/BB27</f>
        <v>0.2</v>
      </c>
      <c r="BC28" s="266">
        <f>BC29/BC27</f>
        <v>0.2</v>
      </c>
      <c r="BD28" s="266">
        <f>BD29/BD27</f>
        <v>0.2</v>
      </c>
    </row>
    <row r="29" spans="2:56">
      <c r="B29" s="265" t="s">
        <v>77</v>
      </c>
      <c r="C29" s="264"/>
      <c r="D29" s="263">
        <f t="shared" ref="D29:AM29" si="25">D27*D28</f>
        <v>0.75</v>
      </c>
      <c r="E29" s="263">
        <f t="shared" si="25"/>
        <v>4.4830357142857142</v>
      </c>
      <c r="F29" s="263">
        <f t="shared" si="25"/>
        <v>10.006633715986395</v>
      </c>
      <c r="G29" s="263">
        <f t="shared" si="25"/>
        <v>17.280293191458128</v>
      </c>
      <c r="H29" s="263">
        <f t="shared" si="25"/>
        <v>25.139429416889435</v>
      </c>
      <c r="I29" s="263">
        <f t="shared" si="25"/>
        <v>33.645799465793125</v>
      </c>
      <c r="J29" s="263">
        <f t="shared" si="25"/>
        <v>42.867263525495424</v>
      </c>
      <c r="K29" s="263">
        <f t="shared" si="25"/>
        <v>52.87839685051398</v>
      </c>
      <c r="L29" s="263">
        <f t="shared" si="25"/>
        <v>63.761162874133305</v>
      </c>
      <c r="M29" s="263">
        <f t="shared" si="25"/>
        <v>75.60565359483742</v>
      </c>
      <c r="N29" s="263">
        <f t="shared" si="25"/>
        <v>88.510903965906593</v>
      </c>
      <c r="O29" s="263">
        <f t="shared" si="25"/>
        <v>102.58578768929679</v>
      </c>
      <c r="P29" s="263">
        <f t="shared" si="25"/>
        <v>117.95000255501508</v>
      </c>
      <c r="Q29" s="263">
        <f t="shared" si="25"/>
        <v>134.73515428130642</v>
      </c>
      <c r="R29" s="263">
        <f t="shared" si="25"/>
        <v>153.08594870648284</v>
      </c>
      <c r="S29" s="263">
        <f t="shared" si="25"/>
        <v>173.16150316829135</v>
      </c>
      <c r="T29" s="263">
        <f t="shared" si="25"/>
        <v>195.13678899029014</v>
      </c>
      <c r="U29" s="263">
        <f t="shared" si="25"/>
        <v>219.20421818663382</v>
      </c>
      <c r="V29" s="263">
        <f t="shared" si="25"/>
        <v>245.57538880779163</v>
      </c>
      <c r="W29" s="263">
        <f t="shared" si="25"/>
        <v>274.48300479196126</v>
      </c>
      <c r="X29" s="263">
        <f t="shared" si="25"/>
        <v>306.18298777339959</v>
      </c>
      <c r="Y29" s="263">
        <f t="shared" si="25"/>
        <v>340.95680004400259</v>
      </c>
      <c r="Z29" s="263">
        <f t="shared" si="25"/>
        <v>379.11399978408008</v>
      </c>
      <c r="AA29" s="263">
        <f t="shared" si="25"/>
        <v>420.99505178985851</v>
      </c>
      <c r="AB29" s="263">
        <f t="shared" si="25"/>
        <v>469.49723172897359</v>
      </c>
      <c r="AC29" s="263">
        <f t="shared" si="25"/>
        <v>525.60604160985827</v>
      </c>
      <c r="AD29" s="263">
        <f t="shared" si="25"/>
        <v>590.45498216655506</v>
      </c>
      <c r="AE29" s="263">
        <f t="shared" si="25"/>
        <v>665.34774874486459</v>
      </c>
      <c r="AF29" s="263">
        <f t="shared" si="25"/>
        <v>751.78375666014301</v>
      </c>
      <c r="AG29" s="263">
        <f t="shared" si="25"/>
        <v>851.48749544548991</v>
      </c>
      <c r="AH29" s="263">
        <f t="shared" si="25"/>
        <v>966.44228632192448</v>
      </c>
      <c r="AI29" s="263">
        <f t="shared" si="25"/>
        <v>1098.929103371928</v>
      </c>
      <c r="AJ29" s="263">
        <f t="shared" si="25"/>
        <v>1251.5712179699885</v>
      </c>
      <c r="AK29" s="263">
        <f t="shared" si="25"/>
        <v>1427.3855399568617</v>
      </c>
      <c r="AL29" s="263">
        <f t="shared" si="25"/>
        <v>1629.8416600673181</v>
      </c>
      <c r="AM29" s="263">
        <f t="shared" si="25"/>
        <v>1862.9297487976503</v>
      </c>
      <c r="AN29" s="262"/>
      <c r="AO29" s="261">
        <f>SUM(D29:F29)</f>
        <v>15.239669430272109</v>
      </c>
      <c r="AP29" s="261">
        <f>SUM(G29:I29)</f>
        <v>76.065522074140688</v>
      </c>
      <c r="AQ29" s="261">
        <f>SUM(J29:L29)</f>
        <v>159.5068232501427</v>
      </c>
      <c r="AR29" s="261">
        <f>SUM(M29:O29)</f>
        <v>266.70234525004082</v>
      </c>
      <c r="AS29" s="261">
        <f>SUM(P29:R29)</f>
        <v>405.77110554280432</v>
      </c>
      <c r="AT29" s="261">
        <f>SUM(S29:U29)</f>
        <v>587.50251034521534</v>
      </c>
      <c r="AU29" s="261">
        <f>SUM(V29:X29)</f>
        <v>826.24138137315254</v>
      </c>
      <c r="AV29" s="261">
        <f>SUM(Y29:AA29)</f>
        <v>1141.0658516179412</v>
      </c>
      <c r="AW29" s="261">
        <f>SUM(AB29:AD29)</f>
        <v>1585.558255505387</v>
      </c>
      <c r="AX29" s="261">
        <f>SUM(AE29:AG29)</f>
        <v>2268.6190008504973</v>
      </c>
      <c r="AY29" s="261">
        <f>SUM(AH29:AJ29)</f>
        <v>3316.942607663841</v>
      </c>
      <c r="AZ29" s="261">
        <f>SUM(AK29:AM29)</f>
        <v>4920.1569488218302</v>
      </c>
      <c r="BA29" s="262"/>
      <c r="BB29" s="261">
        <f>SUM(AO29:AR29)</f>
        <v>517.51436000459626</v>
      </c>
      <c r="BC29" s="261">
        <f>SUM(AS29:AV29)</f>
        <v>2960.5808488791135</v>
      </c>
      <c r="BD29" s="261">
        <f>SUM(AW29:AZ29)</f>
        <v>12091.276812841556</v>
      </c>
    </row>
    <row r="30" spans="2:56">
      <c r="B30" s="260" t="s">
        <v>76</v>
      </c>
      <c r="C30" s="259"/>
      <c r="D30" s="258">
        <f t="shared" ref="D30:AM30" si="26">D25*D28</f>
        <v>0.05</v>
      </c>
      <c r="E30" s="258">
        <f t="shared" si="26"/>
        <v>0.05</v>
      </c>
      <c r="F30" s="258">
        <f t="shared" si="26"/>
        <v>0.05</v>
      </c>
      <c r="G30" s="258">
        <f t="shared" si="26"/>
        <v>0.05</v>
      </c>
      <c r="H30" s="258">
        <f t="shared" si="26"/>
        <v>0.05</v>
      </c>
      <c r="I30" s="258">
        <f t="shared" si="26"/>
        <v>0.05</v>
      </c>
      <c r="J30" s="258">
        <f t="shared" si="26"/>
        <v>0.05</v>
      </c>
      <c r="K30" s="258">
        <f t="shared" si="26"/>
        <v>0.05</v>
      </c>
      <c r="L30" s="258">
        <f t="shared" si="26"/>
        <v>0.05</v>
      </c>
      <c r="M30" s="258">
        <f t="shared" si="26"/>
        <v>0.05</v>
      </c>
      <c r="N30" s="258">
        <f t="shared" si="26"/>
        <v>0.05</v>
      </c>
      <c r="O30" s="258">
        <f t="shared" si="26"/>
        <v>0.05</v>
      </c>
      <c r="P30" s="258">
        <f t="shared" si="26"/>
        <v>0.05</v>
      </c>
      <c r="Q30" s="258">
        <f t="shared" si="26"/>
        <v>0.05</v>
      </c>
      <c r="R30" s="258">
        <f t="shared" si="26"/>
        <v>0.05</v>
      </c>
      <c r="S30" s="258">
        <f t="shared" si="26"/>
        <v>0.05</v>
      </c>
      <c r="T30" s="258">
        <f t="shared" si="26"/>
        <v>0.05</v>
      </c>
      <c r="U30" s="258">
        <f t="shared" si="26"/>
        <v>0.05</v>
      </c>
      <c r="V30" s="258">
        <f t="shared" si="26"/>
        <v>0.05</v>
      </c>
      <c r="W30" s="258">
        <f t="shared" si="26"/>
        <v>0.05</v>
      </c>
      <c r="X30" s="258">
        <f t="shared" si="26"/>
        <v>0.05</v>
      </c>
      <c r="Y30" s="258">
        <f t="shared" si="26"/>
        <v>0.05</v>
      </c>
      <c r="Z30" s="258">
        <f t="shared" si="26"/>
        <v>0.05</v>
      </c>
      <c r="AA30" s="258">
        <f t="shared" si="26"/>
        <v>0.05</v>
      </c>
      <c r="AB30" s="258">
        <f t="shared" si="26"/>
        <v>0.05</v>
      </c>
      <c r="AC30" s="258">
        <f t="shared" si="26"/>
        <v>0.05</v>
      </c>
      <c r="AD30" s="258">
        <f t="shared" si="26"/>
        <v>0.05</v>
      </c>
      <c r="AE30" s="258">
        <f t="shared" si="26"/>
        <v>0.05</v>
      </c>
      <c r="AF30" s="258">
        <f t="shared" si="26"/>
        <v>0.05</v>
      </c>
      <c r="AG30" s="258">
        <f t="shared" si="26"/>
        <v>0.05</v>
      </c>
      <c r="AH30" s="258">
        <f t="shared" si="26"/>
        <v>0.05</v>
      </c>
      <c r="AI30" s="258">
        <f t="shared" si="26"/>
        <v>0.05</v>
      </c>
      <c r="AJ30" s="258">
        <f t="shared" si="26"/>
        <v>0.05</v>
      </c>
      <c r="AK30" s="258">
        <f t="shared" si="26"/>
        <v>0.05</v>
      </c>
      <c r="AL30" s="258">
        <f t="shared" si="26"/>
        <v>0.05</v>
      </c>
      <c r="AM30" s="258">
        <f t="shared" si="26"/>
        <v>0.05</v>
      </c>
      <c r="AN30" s="258"/>
      <c r="AO30" s="258">
        <f t="shared" ref="AO30:AZ30" si="27">AO25*AO28</f>
        <v>0.05</v>
      </c>
      <c r="AP30" s="258">
        <f t="shared" si="27"/>
        <v>5.000000000000001E-2</v>
      </c>
      <c r="AQ30" s="258">
        <f t="shared" si="27"/>
        <v>0.05</v>
      </c>
      <c r="AR30" s="258">
        <f t="shared" si="27"/>
        <v>0.05</v>
      </c>
      <c r="AS30" s="258">
        <f t="shared" si="27"/>
        <v>4.9999999999999996E-2</v>
      </c>
      <c r="AT30" s="258">
        <f t="shared" si="27"/>
        <v>0.05</v>
      </c>
      <c r="AU30" s="258">
        <f t="shared" si="27"/>
        <v>5.000000000000001E-2</v>
      </c>
      <c r="AV30" s="258">
        <f t="shared" si="27"/>
        <v>5.000000000000001E-2</v>
      </c>
      <c r="AW30" s="258">
        <f t="shared" si="27"/>
        <v>0.05</v>
      </c>
      <c r="AX30" s="258">
        <f t="shared" si="27"/>
        <v>4.9999999999999996E-2</v>
      </c>
      <c r="AY30" s="258">
        <f t="shared" si="27"/>
        <v>0.05</v>
      </c>
      <c r="AZ30" s="258">
        <f t="shared" si="27"/>
        <v>0.05</v>
      </c>
      <c r="BA30" s="258"/>
      <c r="BB30" s="258">
        <f>BB25*BB28</f>
        <v>0.05</v>
      </c>
      <c r="BC30" s="258">
        <f>BC25*BC28</f>
        <v>0.05</v>
      </c>
      <c r="BD30" s="258">
        <f>BD25*BD28</f>
        <v>0.05</v>
      </c>
    </row>
    <row r="31" spans="2:56" s="4" customFormat="1">
      <c r="B31" s="143"/>
      <c r="C31" s="143"/>
      <c r="D31" s="255"/>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1"/>
      <c r="AO31" s="256"/>
      <c r="AP31" s="256"/>
      <c r="AQ31" s="256"/>
      <c r="AR31" s="256"/>
      <c r="AS31" s="256"/>
      <c r="AT31" s="256"/>
      <c r="AU31" s="256"/>
      <c r="AV31" s="256"/>
      <c r="AW31" s="256"/>
      <c r="AX31" s="256"/>
      <c r="AY31" s="256"/>
      <c r="AZ31" s="256"/>
      <c r="BA31" s="1"/>
      <c r="BB31" s="255"/>
      <c r="BC31" s="255"/>
      <c r="BD31" s="254"/>
    </row>
    <row r="32" spans="2:56">
      <c r="B32" s="253" t="s">
        <v>95</v>
      </c>
      <c r="C32" s="2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3"/>
      <c r="AO32" s="23"/>
      <c r="AP32" s="23"/>
      <c r="AQ32" s="23"/>
      <c r="AR32" s="23"/>
      <c r="AS32" s="23"/>
      <c r="AT32" s="23"/>
      <c r="AU32" s="23"/>
      <c r="AV32" s="23"/>
      <c r="AW32" s="23"/>
      <c r="AX32" s="23"/>
      <c r="AY32" s="23"/>
      <c r="AZ32" s="23"/>
      <c r="BA32" s="23"/>
      <c r="BB32" s="23"/>
      <c r="BC32" s="23"/>
      <c r="BD32" s="23"/>
    </row>
    <row r="33" spans="1:56">
      <c r="B33" s="212" t="s">
        <v>94</v>
      </c>
      <c r="C33" s="249"/>
      <c r="D33" s="252">
        <v>500</v>
      </c>
      <c r="E33" s="251">
        <v>1000</v>
      </c>
      <c r="F33" s="251">
        <f>E33*1.1</f>
        <v>1100</v>
      </c>
      <c r="G33" s="251">
        <f t="shared" ref="G33:AA33" si="28">F33*1.1</f>
        <v>1210</v>
      </c>
      <c r="H33" s="251">
        <f t="shared" si="28"/>
        <v>1331</v>
      </c>
      <c r="I33" s="251">
        <f t="shared" si="28"/>
        <v>1464.1000000000001</v>
      </c>
      <c r="J33" s="251">
        <f t="shared" si="28"/>
        <v>1610.5100000000002</v>
      </c>
      <c r="K33" s="251">
        <f t="shared" si="28"/>
        <v>1771.5610000000004</v>
      </c>
      <c r="L33" s="251">
        <f t="shared" si="28"/>
        <v>1948.7171000000005</v>
      </c>
      <c r="M33" s="251">
        <f t="shared" si="28"/>
        <v>2143.5888100000006</v>
      </c>
      <c r="N33" s="251">
        <f t="shared" si="28"/>
        <v>2357.9476910000008</v>
      </c>
      <c r="O33" s="251">
        <f t="shared" si="28"/>
        <v>2593.7424601000012</v>
      </c>
      <c r="P33" s="251">
        <f t="shared" si="28"/>
        <v>2853.1167061100014</v>
      </c>
      <c r="Q33" s="251">
        <f t="shared" si="28"/>
        <v>3138.4283767210018</v>
      </c>
      <c r="R33" s="251">
        <f t="shared" si="28"/>
        <v>3452.2712143931021</v>
      </c>
      <c r="S33" s="251">
        <f t="shared" si="28"/>
        <v>3797.4983358324125</v>
      </c>
      <c r="T33" s="251">
        <f t="shared" si="28"/>
        <v>4177.248169415654</v>
      </c>
      <c r="U33" s="251">
        <f t="shared" si="28"/>
        <v>4594.9729863572202</v>
      </c>
      <c r="V33" s="251">
        <f t="shared" si="28"/>
        <v>5054.4702849929427</v>
      </c>
      <c r="W33" s="251">
        <f t="shared" si="28"/>
        <v>5559.9173134922376</v>
      </c>
      <c r="X33" s="251">
        <f t="shared" si="28"/>
        <v>6115.9090448414618</v>
      </c>
      <c r="Y33" s="251">
        <f t="shared" si="28"/>
        <v>6727.4999493256082</v>
      </c>
      <c r="Z33" s="251">
        <f t="shared" si="28"/>
        <v>7400.2499442581693</v>
      </c>
      <c r="AA33" s="251">
        <f t="shared" si="28"/>
        <v>8140.2749386839869</v>
      </c>
      <c r="AB33" s="251">
        <f>AA33*1.15</f>
        <v>9361.3161794865846</v>
      </c>
      <c r="AC33" s="251">
        <f t="shared" ref="AC33:AM33" si="29">AB33*1.15</f>
        <v>10765.513606409571</v>
      </c>
      <c r="AD33" s="251">
        <f t="shared" si="29"/>
        <v>12380.340647371006</v>
      </c>
      <c r="AE33" s="251">
        <f t="shared" si="29"/>
        <v>14237.391744476656</v>
      </c>
      <c r="AF33" s="251">
        <f t="shared" si="29"/>
        <v>16373.000506148153</v>
      </c>
      <c r="AG33" s="251">
        <f t="shared" si="29"/>
        <v>18828.950582070374</v>
      </c>
      <c r="AH33" s="251">
        <f t="shared" si="29"/>
        <v>21653.29316938093</v>
      </c>
      <c r="AI33" s="251">
        <f t="shared" si="29"/>
        <v>24901.287144788068</v>
      </c>
      <c r="AJ33" s="251">
        <f t="shared" si="29"/>
        <v>28636.480216506276</v>
      </c>
      <c r="AK33" s="251">
        <f t="shared" si="29"/>
        <v>32931.952248982212</v>
      </c>
      <c r="AL33" s="251">
        <f t="shared" si="29"/>
        <v>37871.745086329538</v>
      </c>
      <c r="AM33" s="251">
        <f t="shared" si="29"/>
        <v>43552.506849278965</v>
      </c>
      <c r="AN33" s="23"/>
      <c r="AO33" s="250">
        <f>SUM(D33:F33)</f>
        <v>2600</v>
      </c>
      <c r="AP33" s="250">
        <f>SUM(G33:I33)</f>
        <v>4005.1000000000004</v>
      </c>
      <c r="AQ33" s="250">
        <f>SUM(J33:L33)</f>
        <v>5330.7881000000016</v>
      </c>
      <c r="AR33" s="250">
        <f>SUM(M33:O33)</f>
        <v>7095.2789611000026</v>
      </c>
      <c r="AS33" s="250">
        <f>SUM(P33:R33)</f>
        <v>9443.8162972241043</v>
      </c>
      <c r="AT33" s="250">
        <f>SUM(S33:U33)</f>
        <v>12569.719491605287</v>
      </c>
      <c r="AU33" s="250">
        <f>SUM(V33:X33)</f>
        <v>16730.296643326641</v>
      </c>
      <c r="AV33" s="250">
        <f>SUM(Y33:AA33)</f>
        <v>22268.024832267765</v>
      </c>
      <c r="AW33" s="250">
        <f>SUM(AB33:AD33)</f>
        <v>32507.170433267162</v>
      </c>
      <c r="AX33" s="250">
        <f>SUM(AE33:AG33)</f>
        <v>49439.342832695183</v>
      </c>
      <c r="AY33" s="250">
        <f>SUM(AH33:AJ33)</f>
        <v>75191.06053067527</v>
      </c>
      <c r="AZ33" s="250">
        <f>SUM(AK33:AM33)</f>
        <v>114356.20418459072</v>
      </c>
      <c r="BA33" s="23"/>
      <c r="BB33" s="16">
        <f>SUM(AO33:AR33)</f>
        <v>19031.167061100005</v>
      </c>
      <c r="BC33" s="16">
        <f>SUM(AS33:AV33)</f>
        <v>61011.857264423801</v>
      </c>
      <c r="BD33" s="250">
        <f>SUM(AW33:AZ33)</f>
        <v>271493.77798122831</v>
      </c>
    </row>
    <row r="34" spans="1:56">
      <c r="B34" s="212" t="s">
        <v>93</v>
      </c>
      <c r="C34" s="249"/>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48"/>
      <c r="AP34" s="248"/>
      <c r="AQ34" s="248"/>
      <c r="AR34" s="23"/>
      <c r="AS34" s="23"/>
      <c r="AT34" s="23"/>
      <c r="AU34" s="23"/>
      <c r="AV34" s="23"/>
      <c r="AW34" s="23"/>
      <c r="AX34" s="23"/>
      <c r="AY34" s="23"/>
      <c r="AZ34" s="23"/>
      <c r="BA34" s="23"/>
      <c r="BB34" s="23"/>
      <c r="BC34" s="23"/>
      <c r="BD34" s="23"/>
    </row>
    <row r="35" spans="1:56">
      <c r="B35" s="226" t="s">
        <v>92</v>
      </c>
      <c r="C35" s="247">
        <v>2.5</v>
      </c>
      <c r="D35" s="246">
        <f>$C$35</f>
        <v>2.5</v>
      </c>
      <c r="E35" s="246">
        <f t="shared" ref="E35:AM35" si="30">$C$35</f>
        <v>2.5</v>
      </c>
      <c r="F35" s="246">
        <f t="shared" si="30"/>
        <v>2.5</v>
      </c>
      <c r="G35" s="246">
        <f t="shared" si="30"/>
        <v>2.5</v>
      </c>
      <c r="H35" s="246">
        <f t="shared" si="30"/>
        <v>2.5</v>
      </c>
      <c r="I35" s="246">
        <f t="shared" si="30"/>
        <v>2.5</v>
      </c>
      <c r="J35" s="246">
        <f t="shared" si="30"/>
        <v>2.5</v>
      </c>
      <c r="K35" s="246">
        <f t="shared" si="30"/>
        <v>2.5</v>
      </c>
      <c r="L35" s="246">
        <f t="shared" si="30"/>
        <v>2.5</v>
      </c>
      <c r="M35" s="246">
        <f t="shared" si="30"/>
        <v>2.5</v>
      </c>
      <c r="N35" s="246">
        <f t="shared" si="30"/>
        <v>2.5</v>
      </c>
      <c r="O35" s="246">
        <f t="shared" si="30"/>
        <v>2.5</v>
      </c>
      <c r="P35" s="246">
        <f t="shared" si="30"/>
        <v>2.5</v>
      </c>
      <c r="Q35" s="246">
        <f t="shared" si="30"/>
        <v>2.5</v>
      </c>
      <c r="R35" s="246">
        <f t="shared" si="30"/>
        <v>2.5</v>
      </c>
      <c r="S35" s="246">
        <f t="shared" si="30"/>
        <v>2.5</v>
      </c>
      <c r="T35" s="246">
        <f t="shared" si="30"/>
        <v>2.5</v>
      </c>
      <c r="U35" s="246">
        <f t="shared" si="30"/>
        <v>2.5</v>
      </c>
      <c r="V35" s="246">
        <f t="shared" si="30"/>
        <v>2.5</v>
      </c>
      <c r="W35" s="246">
        <f t="shared" si="30"/>
        <v>2.5</v>
      </c>
      <c r="X35" s="246">
        <f t="shared" si="30"/>
        <v>2.5</v>
      </c>
      <c r="Y35" s="246">
        <f t="shared" si="30"/>
        <v>2.5</v>
      </c>
      <c r="Z35" s="246">
        <f t="shared" si="30"/>
        <v>2.5</v>
      </c>
      <c r="AA35" s="246">
        <f t="shared" si="30"/>
        <v>2.5</v>
      </c>
      <c r="AB35" s="246">
        <f t="shared" si="30"/>
        <v>2.5</v>
      </c>
      <c r="AC35" s="246">
        <f t="shared" si="30"/>
        <v>2.5</v>
      </c>
      <c r="AD35" s="246">
        <f t="shared" si="30"/>
        <v>2.5</v>
      </c>
      <c r="AE35" s="246">
        <f t="shared" si="30"/>
        <v>2.5</v>
      </c>
      <c r="AF35" s="246">
        <f t="shared" si="30"/>
        <v>2.5</v>
      </c>
      <c r="AG35" s="246">
        <f t="shared" si="30"/>
        <v>2.5</v>
      </c>
      <c r="AH35" s="246">
        <f t="shared" si="30"/>
        <v>2.5</v>
      </c>
      <c r="AI35" s="246">
        <f t="shared" si="30"/>
        <v>2.5</v>
      </c>
      <c r="AJ35" s="246">
        <f t="shared" si="30"/>
        <v>2.5</v>
      </c>
      <c r="AK35" s="246">
        <f t="shared" si="30"/>
        <v>2.5</v>
      </c>
      <c r="AL35" s="246">
        <f t="shared" si="30"/>
        <v>2.5</v>
      </c>
      <c r="AM35" s="246">
        <f t="shared" si="30"/>
        <v>2.5</v>
      </c>
      <c r="AN35" s="23"/>
      <c r="AO35" s="246">
        <f t="shared" ref="AO35:AZ35" si="31">(AO33*1000)/AO36</f>
        <v>2.5</v>
      </c>
      <c r="AP35" s="246">
        <f t="shared" si="31"/>
        <v>2.5000000000000004</v>
      </c>
      <c r="AQ35" s="246">
        <f t="shared" si="31"/>
        <v>2.5</v>
      </c>
      <c r="AR35" s="246">
        <f t="shared" si="31"/>
        <v>2.5000000000000004</v>
      </c>
      <c r="AS35" s="246">
        <f t="shared" si="31"/>
        <v>2.4999999999999996</v>
      </c>
      <c r="AT35" s="246">
        <f t="shared" si="31"/>
        <v>2.5</v>
      </c>
      <c r="AU35" s="246">
        <f t="shared" si="31"/>
        <v>2.5</v>
      </c>
      <c r="AV35" s="246">
        <f t="shared" si="31"/>
        <v>2.5000000000000004</v>
      </c>
      <c r="AW35" s="246">
        <f t="shared" si="31"/>
        <v>2.5</v>
      </c>
      <c r="AX35" s="246">
        <f t="shared" si="31"/>
        <v>2.5</v>
      </c>
      <c r="AY35" s="246">
        <f t="shared" si="31"/>
        <v>2.4999999999999996</v>
      </c>
      <c r="AZ35" s="246">
        <f t="shared" si="31"/>
        <v>2.5</v>
      </c>
      <c r="BA35" s="23"/>
      <c r="BB35" s="246">
        <f>(BB33*1000)/BB36</f>
        <v>2.5000000000000004</v>
      </c>
      <c r="BC35" s="246">
        <f>(BC33*1000)/BC36</f>
        <v>2.5</v>
      </c>
      <c r="BD35" s="246">
        <f>(BD33*1000)/BD36</f>
        <v>2.4999999999999991</v>
      </c>
    </row>
    <row r="36" spans="1:56">
      <c r="B36" s="245" t="s">
        <v>91</v>
      </c>
      <c r="C36" s="209"/>
      <c r="D36" s="213">
        <f t="shared" ref="D36:AM36" si="32">D33*1000/D35</f>
        <v>200000</v>
      </c>
      <c r="E36" s="213">
        <f t="shared" si="32"/>
        <v>400000</v>
      </c>
      <c r="F36" s="213">
        <f t="shared" si="32"/>
        <v>440000</v>
      </c>
      <c r="G36" s="213">
        <f t="shared" si="32"/>
        <v>484000</v>
      </c>
      <c r="H36" s="213">
        <f t="shared" si="32"/>
        <v>532400</v>
      </c>
      <c r="I36" s="213">
        <f t="shared" si="32"/>
        <v>585640.00000000012</v>
      </c>
      <c r="J36" s="213">
        <f t="shared" si="32"/>
        <v>644204.00000000012</v>
      </c>
      <c r="K36" s="213">
        <f t="shared" si="32"/>
        <v>708624.40000000014</v>
      </c>
      <c r="L36" s="213">
        <f t="shared" si="32"/>
        <v>779486.8400000002</v>
      </c>
      <c r="M36" s="213">
        <f t="shared" si="32"/>
        <v>857435.52400000021</v>
      </c>
      <c r="N36" s="213">
        <f t="shared" si="32"/>
        <v>943179.07640000025</v>
      </c>
      <c r="O36" s="213">
        <f t="shared" si="32"/>
        <v>1037496.9840400005</v>
      </c>
      <c r="P36" s="213">
        <f t="shared" si="32"/>
        <v>1141246.6824440006</v>
      </c>
      <c r="Q36" s="213">
        <f t="shared" si="32"/>
        <v>1255371.3506884007</v>
      </c>
      <c r="R36" s="213">
        <f t="shared" si="32"/>
        <v>1380908.4857572408</v>
      </c>
      <c r="S36" s="213">
        <f t="shared" si="32"/>
        <v>1518999.3343329648</v>
      </c>
      <c r="T36" s="213">
        <f t="shared" si="32"/>
        <v>1670899.2677662617</v>
      </c>
      <c r="U36" s="213">
        <f t="shared" si="32"/>
        <v>1837989.1945428881</v>
      </c>
      <c r="V36" s="213">
        <f t="shared" si="32"/>
        <v>2021788.113997177</v>
      </c>
      <c r="W36" s="213">
        <f t="shared" si="32"/>
        <v>2223966.925396895</v>
      </c>
      <c r="X36" s="213">
        <f t="shared" si="32"/>
        <v>2446363.6179365846</v>
      </c>
      <c r="Y36" s="213">
        <f t="shared" si="32"/>
        <v>2690999.9797302433</v>
      </c>
      <c r="Z36" s="213">
        <f t="shared" si="32"/>
        <v>2960099.9777032677</v>
      </c>
      <c r="AA36" s="213">
        <f t="shared" si="32"/>
        <v>3256109.9754735949</v>
      </c>
      <c r="AB36" s="213">
        <f t="shared" si="32"/>
        <v>3744526.4717946337</v>
      </c>
      <c r="AC36" s="213">
        <f t="shared" si="32"/>
        <v>4306205.442563829</v>
      </c>
      <c r="AD36" s="213">
        <f t="shared" si="32"/>
        <v>4952136.2589484025</v>
      </c>
      <c r="AE36" s="213">
        <f t="shared" si="32"/>
        <v>5694956.6977906618</v>
      </c>
      <c r="AF36" s="213">
        <f t="shared" si="32"/>
        <v>6549200.2024592618</v>
      </c>
      <c r="AG36" s="213">
        <f t="shared" si="32"/>
        <v>7531580.2328281496</v>
      </c>
      <c r="AH36" s="213">
        <f t="shared" si="32"/>
        <v>8661317.2677523717</v>
      </c>
      <c r="AI36" s="213">
        <f t="shared" si="32"/>
        <v>9960514.8579152264</v>
      </c>
      <c r="AJ36" s="213">
        <f t="shared" si="32"/>
        <v>11454592.086602511</v>
      </c>
      <c r="AK36" s="213">
        <f t="shared" si="32"/>
        <v>13172780.899592886</v>
      </c>
      <c r="AL36" s="213">
        <f t="shared" si="32"/>
        <v>15148698.034531813</v>
      </c>
      <c r="AM36" s="213">
        <f t="shared" si="32"/>
        <v>17421002.739711586</v>
      </c>
      <c r="AN36" s="23"/>
      <c r="AO36" s="218">
        <f>SUM(D36:F36)</f>
        <v>1040000</v>
      </c>
      <c r="AP36" s="244">
        <f>SUM(G36:I36)</f>
        <v>1602040</v>
      </c>
      <c r="AQ36" s="244">
        <f>SUM(J36:L36)</f>
        <v>2132315.2400000007</v>
      </c>
      <c r="AR36" s="244">
        <f>SUM(M36:O36)</f>
        <v>2838111.5844400008</v>
      </c>
      <c r="AS36" s="244">
        <f>SUM(P36:R36)</f>
        <v>3777526.5188896423</v>
      </c>
      <c r="AT36" s="244">
        <f>SUM(S36:U36)</f>
        <v>5027887.7966421153</v>
      </c>
      <c r="AU36" s="244">
        <f>SUM(V36:X36)</f>
        <v>6692118.6573306564</v>
      </c>
      <c r="AV36" s="244">
        <f>SUM(Y36:AA36)</f>
        <v>8907209.9329071045</v>
      </c>
      <c r="AW36" s="244">
        <f>SUM(AB36:AD36)</f>
        <v>13002868.173306866</v>
      </c>
      <c r="AX36" s="244">
        <f>SUM(AE36:AG36)</f>
        <v>19775737.133078076</v>
      </c>
      <c r="AY36" s="244">
        <f>SUM(AH36:AJ36)</f>
        <v>30076424.212270111</v>
      </c>
      <c r="AZ36" s="244">
        <f>SUM(AK36:AM36)</f>
        <v>45742481.673836291</v>
      </c>
      <c r="BA36" s="23"/>
      <c r="BB36" s="217">
        <f>SUM(AO36:AR36)</f>
        <v>7612466.8244400006</v>
      </c>
      <c r="BC36" s="213">
        <f>SUM(AS36:AV36)</f>
        <v>24404742.90576952</v>
      </c>
      <c r="BD36" s="243">
        <f>SUM(AW36:AZ36)</f>
        <v>108597511.19249135</v>
      </c>
    </row>
    <row r="37" spans="1:56" s="14" customFormat="1">
      <c r="B37" s="242" t="s">
        <v>90</v>
      </c>
      <c r="C37" s="241"/>
      <c r="D37" s="231" t="str">
        <f>+IFERROR(D36/#REF!-1,"n/a")</f>
        <v>n/a</v>
      </c>
      <c r="E37" s="231">
        <f t="shared" ref="E37:AM37" si="33">+IFERROR(E36/D36-1,"n/a")</f>
        <v>1</v>
      </c>
      <c r="F37" s="231">
        <f t="shared" si="33"/>
        <v>0.10000000000000009</v>
      </c>
      <c r="G37" s="231">
        <f t="shared" si="33"/>
        <v>0.10000000000000009</v>
      </c>
      <c r="H37" s="231">
        <f t="shared" si="33"/>
        <v>0.10000000000000009</v>
      </c>
      <c r="I37" s="231">
        <f t="shared" si="33"/>
        <v>0.10000000000000031</v>
      </c>
      <c r="J37" s="231">
        <f t="shared" si="33"/>
        <v>0.10000000000000009</v>
      </c>
      <c r="K37" s="231">
        <f t="shared" si="33"/>
        <v>0.10000000000000009</v>
      </c>
      <c r="L37" s="231">
        <f t="shared" si="33"/>
        <v>0.10000000000000009</v>
      </c>
      <c r="M37" s="231">
        <f t="shared" si="33"/>
        <v>0.10000000000000009</v>
      </c>
      <c r="N37" s="231">
        <f t="shared" si="33"/>
        <v>0.10000000000000009</v>
      </c>
      <c r="O37" s="231">
        <f t="shared" si="33"/>
        <v>0.10000000000000031</v>
      </c>
      <c r="P37" s="231">
        <f t="shared" si="33"/>
        <v>0.10000000000000009</v>
      </c>
      <c r="Q37" s="231">
        <f t="shared" si="33"/>
        <v>0.10000000000000009</v>
      </c>
      <c r="R37" s="231">
        <f t="shared" si="33"/>
        <v>0.10000000000000009</v>
      </c>
      <c r="S37" s="231">
        <f t="shared" si="33"/>
        <v>0.10000000000000009</v>
      </c>
      <c r="T37" s="231">
        <f t="shared" si="33"/>
        <v>0.10000000000000031</v>
      </c>
      <c r="U37" s="231">
        <f t="shared" si="33"/>
        <v>0.10000000000000009</v>
      </c>
      <c r="V37" s="231">
        <f t="shared" si="33"/>
        <v>0.10000000000000009</v>
      </c>
      <c r="W37" s="231">
        <f t="shared" si="33"/>
        <v>0.10000000000000009</v>
      </c>
      <c r="X37" s="231">
        <f t="shared" si="33"/>
        <v>0.10000000000000009</v>
      </c>
      <c r="Y37" s="231">
        <f t="shared" si="33"/>
        <v>0.10000000000000009</v>
      </c>
      <c r="Z37" s="231">
        <f t="shared" si="33"/>
        <v>0.10000000000000009</v>
      </c>
      <c r="AA37" s="231">
        <f t="shared" si="33"/>
        <v>0.10000000000000009</v>
      </c>
      <c r="AB37" s="231">
        <f t="shared" si="33"/>
        <v>0.14999999999999991</v>
      </c>
      <c r="AC37" s="231">
        <f t="shared" si="33"/>
        <v>0.15000000000000013</v>
      </c>
      <c r="AD37" s="231">
        <f t="shared" si="33"/>
        <v>0.14999999999999969</v>
      </c>
      <c r="AE37" s="231">
        <f t="shared" si="33"/>
        <v>0.14999999999999969</v>
      </c>
      <c r="AF37" s="231">
        <f t="shared" si="33"/>
        <v>0.15000000000000013</v>
      </c>
      <c r="AG37" s="231">
        <f t="shared" si="33"/>
        <v>0.14999999999999969</v>
      </c>
      <c r="AH37" s="231">
        <f t="shared" si="33"/>
        <v>0.14999999999999991</v>
      </c>
      <c r="AI37" s="231">
        <f t="shared" si="33"/>
        <v>0.14999999999999991</v>
      </c>
      <c r="AJ37" s="231">
        <f t="shared" si="33"/>
        <v>0.15000000000000013</v>
      </c>
      <c r="AK37" s="231">
        <f t="shared" si="33"/>
        <v>0.14999999999999991</v>
      </c>
      <c r="AL37" s="231">
        <f t="shared" si="33"/>
        <v>0.14999999999999969</v>
      </c>
      <c r="AM37" s="231">
        <f t="shared" si="33"/>
        <v>0.15000000000000013</v>
      </c>
      <c r="AN37" s="23"/>
      <c r="AO37" s="240" t="s">
        <v>58</v>
      </c>
      <c r="AP37" s="231">
        <f t="shared" ref="AP37:AZ37" si="34">+IFERROR(AP36/AO36-1,"n/a")</f>
        <v>0.54042307692307689</v>
      </c>
      <c r="AQ37" s="231">
        <f t="shared" si="34"/>
        <v>0.33100000000000041</v>
      </c>
      <c r="AR37" s="231">
        <f t="shared" si="34"/>
        <v>0.33099999999999996</v>
      </c>
      <c r="AS37" s="231">
        <f t="shared" si="34"/>
        <v>0.33100000000000041</v>
      </c>
      <c r="AT37" s="231">
        <f t="shared" si="34"/>
        <v>0.33100000000000041</v>
      </c>
      <c r="AU37" s="231">
        <f t="shared" si="34"/>
        <v>0.33100000000000018</v>
      </c>
      <c r="AV37" s="231">
        <f t="shared" si="34"/>
        <v>0.33100000000000018</v>
      </c>
      <c r="AW37" s="231">
        <f t="shared" si="34"/>
        <v>0.45981382175226604</v>
      </c>
      <c r="AX37" s="231">
        <f t="shared" si="34"/>
        <v>0.52087499999999975</v>
      </c>
      <c r="AY37" s="231">
        <f t="shared" si="34"/>
        <v>0.52087499999999953</v>
      </c>
      <c r="AZ37" s="231">
        <f t="shared" si="34"/>
        <v>0.52087499999999953</v>
      </c>
      <c r="BA37" s="23"/>
      <c r="BB37" s="240" t="s">
        <v>58</v>
      </c>
      <c r="BC37" s="231">
        <f>+IFERROR(BC36/BB36-1,"n/a")</f>
        <v>2.2058915288034529</v>
      </c>
      <c r="BD37" s="231">
        <f>+IFERROR(BD36/BC36-1,"n/a")</f>
        <v>3.4498527032963677</v>
      </c>
    </row>
    <row r="38" spans="1:56">
      <c r="A38" s="1" t="s">
        <v>89</v>
      </c>
      <c r="B38" s="23"/>
      <c r="C38" s="239"/>
      <c r="D38" s="238"/>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
      <c r="AO38" s="236"/>
      <c r="AP38" s="235"/>
      <c r="AQ38" s="235"/>
      <c r="AR38" s="235"/>
      <c r="AS38" s="235"/>
      <c r="AT38" s="235"/>
      <c r="AU38" s="235"/>
      <c r="AV38" s="235"/>
      <c r="AW38" s="235"/>
      <c r="AX38" s="235"/>
      <c r="AY38" s="235"/>
      <c r="AZ38" s="235"/>
      <c r="BA38" s="23"/>
      <c r="BB38" s="233"/>
      <c r="BC38" s="234"/>
      <c r="BD38" s="233"/>
    </row>
    <row r="39" spans="1:56" s="229" customFormat="1">
      <c r="B39" s="232" t="s">
        <v>88</v>
      </c>
      <c r="C39" s="178">
        <v>1.4999999999999999E-2</v>
      </c>
      <c r="D39" s="231">
        <f>$C$39</f>
        <v>1.4999999999999999E-2</v>
      </c>
      <c r="E39" s="231">
        <f t="shared" ref="E39:AM39" si="35">$C$39</f>
        <v>1.4999999999999999E-2</v>
      </c>
      <c r="F39" s="231">
        <f t="shared" si="35"/>
        <v>1.4999999999999999E-2</v>
      </c>
      <c r="G39" s="231">
        <f t="shared" si="35"/>
        <v>1.4999999999999999E-2</v>
      </c>
      <c r="H39" s="231">
        <f t="shared" si="35"/>
        <v>1.4999999999999999E-2</v>
      </c>
      <c r="I39" s="231">
        <f t="shared" si="35"/>
        <v>1.4999999999999999E-2</v>
      </c>
      <c r="J39" s="231">
        <f t="shared" si="35"/>
        <v>1.4999999999999999E-2</v>
      </c>
      <c r="K39" s="231">
        <f t="shared" si="35"/>
        <v>1.4999999999999999E-2</v>
      </c>
      <c r="L39" s="231">
        <f t="shared" si="35"/>
        <v>1.4999999999999999E-2</v>
      </c>
      <c r="M39" s="231">
        <f t="shared" si="35"/>
        <v>1.4999999999999999E-2</v>
      </c>
      <c r="N39" s="231">
        <f t="shared" si="35"/>
        <v>1.4999999999999999E-2</v>
      </c>
      <c r="O39" s="231">
        <f t="shared" si="35"/>
        <v>1.4999999999999999E-2</v>
      </c>
      <c r="P39" s="231">
        <f t="shared" si="35"/>
        <v>1.4999999999999999E-2</v>
      </c>
      <c r="Q39" s="231">
        <f t="shared" si="35"/>
        <v>1.4999999999999999E-2</v>
      </c>
      <c r="R39" s="231">
        <f t="shared" si="35"/>
        <v>1.4999999999999999E-2</v>
      </c>
      <c r="S39" s="231">
        <f t="shared" si="35"/>
        <v>1.4999999999999999E-2</v>
      </c>
      <c r="T39" s="231">
        <f t="shared" si="35"/>
        <v>1.4999999999999999E-2</v>
      </c>
      <c r="U39" s="231">
        <f t="shared" si="35"/>
        <v>1.4999999999999999E-2</v>
      </c>
      <c r="V39" s="231">
        <f t="shared" si="35"/>
        <v>1.4999999999999999E-2</v>
      </c>
      <c r="W39" s="231">
        <f t="shared" si="35"/>
        <v>1.4999999999999999E-2</v>
      </c>
      <c r="X39" s="231">
        <f t="shared" si="35"/>
        <v>1.4999999999999999E-2</v>
      </c>
      <c r="Y39" s="231">
        <f t="shared" si="35"/>
        <v>1.4999999999999999E-2</v>
      </c>
      <c r="Z39" s="231">
        <f t="shared" si="35"/>
        <v>1.4999999999999999E-2</v>
      </c>
      <c r="AA39" s="231">
        <f t="shared" si="35"/>
        <v>1.4999999999999999E-2</v>
      </c>
      <c r="AB39" s="231">
        <f t="shared" si="35"/>
        <v>1.4999999999999999E-2</v>
      </c>
      <c r="AC39" s="231">
        <f t="shared" si="35"/>
        <v>1.4999999999999999E-2</v>
      </c>
      <c r="AD39" s="231">
        <f t="shared" si="35"/>
        <v>1.4999999999999999E-2</v>
      </c>
      <c r="AE39" s="231">
        <f t="shared" si="35"/>
        <v>1.4999999999999999E-2</v>
      </c>
      <c r="AF39" s="231">
        <f t="shared" si="35"/>
        <v>1.4999999999999999E-2</v>
      </c>
      <c r="AG39" s="231">
        <f t="shared" si="35"/>
        <v>1.4999999999999999E-2</v>
      </c>
      <c r="AH39" s="231">
        <f t="shared" si="35"/>
        <v>1.4999999999999999E-2</v>
      </c>
      <c r="AI39" s="231">
        <f t="shared" si="35"/>
        <v>1.4999999999999999E-2</v>
      </c>
      <c r="AJ39" s="231">
        <f t="shared" si="35"/>
        <v>1.4999999999999999E-2</v>
      </c>
      <c r="AK39" s="231">
        <f t="shared" si="35"/>
        <v>1.4999999999999999E-2</v>
      </c>
      <c r="AL39" s="231">
        <f t="shared" si="35"/>
        <v>1.4999999999999999E-2</v>
      </c>
      <c r="AM39" s="231">
        <f t="shared" si="35"/>
        <v>1.4999999999999999E-2</v>
      </c>
      <c r="AN39" s="23"/>
      <c r="AO39" s="230">
        <f t="shared" ref="AO39:AZ39" si="36">AO40/AO36</f>
        <v>1.4999999999999999E-2</v>
      </c>
      <c r="AP39" s="230">
        <f t="shared" si="36"/>
        <v>1.5000000000000001E-2</v>
      </c>
      <c r="AQ39" s="230">
        <f t="shared" si="36"/>
        <v>1.4999999999999998E-2</v>
      </c>
      <c r="AR39" s="230">
        <f t="shared" si="36"/>
        <v>1.4999999999999999E-2</v>
      </c>
      <c r="AS39" s="230">
        <f t="shared" si="36"/>
        <v>1.4999999999999999E-2</v>
      </c>
      <c r="AT39" s="230">
        <f t="shared" si="36"/>
        <v>1.4999999999999999E-2</v>
      </c>
      <c r="AU39" s="230">
        <f t="shared" si="36"/>
        <v>1.4999999999999999E-2</v>
      </c>
      <c r="AV39" s="230">
        <f t="shared" si="36"/>
        <v>1.5000000000000003E-2</v>
      </c>
      <c r="AW39" s="230">
        <f t="shared" si="36"/>
        <v>1.4999999999999998E-2</v>
      </c>
      <c r="AX39" s="230">
        <f t="shared" si="36"/>
        <v>1.4999999999999996E-2</v>
      </c>
      <c r="AY39" s="230">
        <f t="shared" si="36"/>
        <v>1.4999999999999999E-2</v>
      </c>
      <c r="AZ39" s="230">
        <f t="shared" si="36"/>
        <v>1.4999999999999998E-2</v>
      </c>
      <c r="BA39" s="23"/>
      <c r="BB39" s="230">
        <f>BB40/BB36</f>
        <v>1.5000000000000001E-2</v>
      </c>
      <c r="BC39" s="230">
        <f>BC40/BC36</f>
        <v>1.5000000000000001E-2</v>
      </c>
      <c r="BD39" s="230">
        <f>BD40/BD36</f>
        <v>1.4999999999999998E-2</v>
      </c>
    </row>
    <row r="40" spans="1:56">
      <c r="B40" s="223" t="s">
        <v>87</v>
      </c>
      <c r="C40" s="205"/>
      <c r="D40" s="221">
        <f>D36*D39</f>
        <v>3000</v>
      </c>
      <c r="E40" s="221">
        <f t="shared" ref="E40:AM40" si="37">(E36*E39)</f>
        <v>6000</v>
      </c>
      <c r="F40" s="221">
        <f t="shared" si="37"/>
        <v>6600</v>
      </c>
      <c r="G40" s="221">
        <f t="shared" si="37"/>
        <v>7260</v>
      </c>
      <c r="H40" s="221">
        <f t="shared" si="37"/>
        <v>7986</v>
      </c>
      <c r="I40" s="221">
        <f t="shared" si="37"/>
        <v>8784.6000000000022</v>
      </c>
      <c r="J40" s="221">
        <f t="shared" si="37"/>
        <v>9663.0600000000013</v>
      </c>
      <c r="K40" s="221">
        <f t="shared" si="37"/>
        <v>10629.366000000002</v>
      </c>
      <c r="L40" s="221">
        <f t="shared" si="37"/>
        <v>11692.302600000003</v>
      </c>
      <c r="M40" s="221">
        <f t="shared" si="37"/>
        <v>12861.532860000003</v>
      </c>
      <c r="N40" s="221">
        <f t="shared" si="37"/>
        <v>14147.686146000004</v>
      </c>
      <c r="O40" s="221">
        <f t="shared" si="37"/>
        <v>15562.454760600007</v>
      </c>
      <c r="P40" s="221">
        <f t="shared" si="37"/>
        <v>17118.70023666001</v>
      </c>
      <c r="Q40" s="221">
        <f t="shared" si="37"/>
        <v>18830.570260326011</v>
      </c>
      <c r="R40" s="221">
        <f t="shared" si="37"/>
        <v>20713.627286358613</v>
      </c>
      <c r="S40" s="221">
        <f t="shared" si="37"/>
        <v>22784.990014994473</v>
      </c>
      <c r="T40" s="221">
        <f t="shared" si="37"/>
        <v>25063.489016493924</v>
      </c>
      <c r="U40" s="221">
        <f t="shared" si="37"/>
        <v>27569.837918143319</v>
      </c>
      <c r="V40" s="221">
        <f t="shared" si="37"/>
        <v>30326.821709957654</v>
      </c>
      <c r="W40" s="221">
        <f t="shared" si="37"/>
        <v>33359.503880953424</v>
      </c>
      <c r="X40" s="221">
        <f t="shared" si="37"/>
        <v>36695.454269048765</v>
      </c>
      <c r="Y40" s="221">
        <f t="shared" si="37"/>
        <v>40364.999695953651</v>
      </c>
      <c r="Z40" s="221">
        <f t="shared" si="37"/>
        <v>44401.49966554901</v>
      </c>
      <c r="AA40" s="221">
        <f t="shared" si="37"/>
        <v>48841.649632103923</v>
      </c>
      <c r="AB40" s="221">
        <f t="shared" si="37"/>
        <v>56167.8970769195</v>
      </c>
      <c r="AC40" s="221">
        <f t="shared" si="37"/>
        <v>64593.081638457435</v>
      </c>
      <c r="AD40" s="221">
        <f t="shared" si="37"/>
        <v>74282.043884226034</v>
      </c>
      <c r="AE40" s="221">
        <f t="shared" si="37"/>
        <v>85424.35046685992</v>
      </c>
      <c r="AF40" s="221">
        <f t="shared" si="37"/>
        <v>98238.003036888927</v>
      </c>
      <c r="AG40" s="221">
        <f t="shared" si="37"/>
        <v>112973.70349242224</v>
      </c>
      <c r="AH40" s="221">
        <f t="shared" si="37"/>
        <v>129919.75901628558</v>
      </c>
      <c r="AI40" s="221">
        <f t="shared" si="37"/>
        <v>149407.72286872839</v>
      </c>
      <c r="AJ40" s="221">
        <f t="shared" si="37"/>
        <v>171818.88129903766</v>
      </c>
      <c r="AK40" s="221">
        <f t="shared" si="37"/>
        <v>197591.71349389327</v>
      </c>
      <c r="AL40" s="221">
        <f t="shared" si="37"/>
        <v>227230.4705179772</v>
      </c>
      <c r="AM40" s="221">
        <f t="shared" si="37"/>
        <v>261315.04109567378</v>
      </c>
      <c r="AN40" s="23"/>
      <c r="AO40" s="218">
        <f>SUM(D40:F40)</f>
        <v>15600</v>
      </c>
      <c r="AP40" s="218">
        <f>SUM(G40:I40)</f>
        <v>24030.600000000002</v>
      </c>
      <c r="AQ40" s="218">
        <f>SUM(J40:L40)</f>
        <v>31984.728600000006</v>
      </c>
      <c r="AR40" s="218">
        <f>SUM(M40:O40)</f>
        <v>42571.673766600012</v>
      </c>
      <c r="AS40" s="218">
        <f>SUM(P40:R40)</f>
        <v>56662.897783344633</v>
      </c>
      <c r="AT40" s="218">
        <f>SUM(S40:U40)</f>
        <v>75418.316949631728</v>
      </c>
      <c r="AU40" s="218">
        <f>SUM(V40:X40)</f>
        <v>100381.77985995985</v>
      </c>
      <c r="AV40" s="218">
        <f>SUM(Y40:AA40)</f>
        <v>133608.14899360659</v>
      </c>
      <c r="AW40" s="218">
        <f>SUM(AB40:AD40)</f>
        <v>195043.02259960296</v>
      </c>
      <c r="AX40" s="218">
        <f>SUM(AE40:AG40)</f>
        <v>296636.05699617107</v>
      </c>
      <c r="AY40" s="218">
        <f>SUM(AH40:AJ40)</f>
        <v>451146.36318405165</v>
      </c>
      <c r="AZ40" s="218">
        <f>SUM(AK40:AM40)</f>
        <v>686137.22510754422</v>
      </c>
      <c r="BA40" s="23"/>
      <c r="BB40" s="217">
        <f>SUM(AO40:AR40)</f>
        <v>114187.00236660002</v>
      </c>
      <c r="BC40" s="217">
        <f>SUM(AS40:AV40)</f>
        <v>366071.14358654281</v>
      </c>
      <c r="BD40" s="216">
        <f>SUM(AW40:AZ40)</f>
        <v>1628962.6678873701</v>
      </c>
    </row>
    <row r="41" spans="1:56">
      <c r="B41" s="212"/>
      <c r="C41" s="23"/>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3"/>
      <c r="AO41" s="218"/>
      <c r="AP41" s="218"/>
      <c r="AQ41" s="218"/>
      <c r="AR41" s="218"/>
      <c r="AS41" s="218"/>
      <c r="AT41" s="218"/>
      <c r="AU41" s="218"/>
      <c r="AV41" s="218"/>
      <c r="AW41" s="218"/>
      <c r="AX41" s="218"/>
      <c r="AY41" s="218"/>
      <c r="AZ41" s="218"/>
      <c r="BA41" s="23"/>
      <c r="BB41" s="217"/>
      <c r="BC41" s="217"/>
      <c r="BD41" s="216"/>
    </row>
    <row r="42" spans="1:56">
      <c r="B42" s="226" t="s">
        <v>86</v>
      </c>
      <c r="C42" s="137">
        <v>0.05</v>
      </c>
      <c r="D42" s="215">
        <f>$C$42</f>
        <v>0.05</v>
      </c>
      <c r="E42" s="215">
        <f t="shared" ref="E42:AM42" si="38">$C$42</f>
        <v>0.05</v>
      </c>
      <c r="F42" s="215">
        <f t="shared" si="38"/>
        <v>0.05</v>
      </c>
      <c r="G42" s="215">
        <f t="shared" si="38"/>
        <v>0.05</v>
      </c>
      <c r="H42" s="215">
        <f t="shared" si="38"/>
        <v>0.05</v>
      </c>
      <c r="I42" s="215">
        <f t="shared" si="38"/>
        <v>0.05</v>
      </c>
      <c r="J42" s="215">
        <f t="shared" si="38"/>
        <v>0.05</v>
      </c>
      <c r="K42" s="215">
        <f t="shared" si="38"/>
        <v>0.05</v>
      </c>
      <c r="L42" s="215">
        <f t="shared" si="38"/>
        <v>0.05</v>
      </c>
      <c r="M42" s="215">
        <f t="shared" si="38"/>
        <v>0.05</v>
      </c>
      <c r="N42" s="215">
        <f t="shared" si="38"/>
        <v>0.05</v>
      </c>
      <c r="O42" s="215">
        <f t="shared" si="38"/>
        <v>0.05</v>
      </c>
      <c r="P42" s="215">
        <f t="shared" si="38"/>
        <v>0.05</v>
      </c>
      <c r="Q42" s="215">
        <f t="shared" si="38"/>
        <v>0.05</v>
      </c>
      <c r="R42" s="215">
        <f t="shared" si="38"/>
        <v>0.05</v>
      </c>
      <c r="S42" s="215">
        <f t="shared" si="38"/>
        <v>0.05</v>
      </c>
      <c r="T42" s="215">
        <f t="shared" si="38"/>
        <v>0.05</v>
      </c>
      <c r="U42" s="215">
        <f t="shared" si="38"/>
        <v>0.05</v>
      </c>
      <c r="V42" s="215">
        <f t="shared" si="38"/>
        <v>0.05</v>
      </c>
      <c r="W42" s="215">
        <f t="shared" si="38"/>
        <v>0.05</v>
      </c>
      <c r="X42" s="215">
        <f t="shared" si="38"/>
        <v>0.05</v>
      </c>
      <c r="Y42" s="215">
        <f t="shared" si="38"/>
        <v>0.05</v>
      </c>
      <c r="Z42" s="215">
        <f t="shared" si="38"/>
        <v>0.05</v>
      </c>
      <c r="AA42" s="215">
        <f t="shared" si="38"/>
        <v>0.05</v>
      </c>
      <c r="AB42" s="215">
        <f t="shared" si="38"/>
        <v>0.05</v>
      </c>
      <c r="AC42" s="215">
        <f t="shared" si="38"/>
        <v>0.05</v>
      </c>
      <c r="AD42" s="215">
        <f t="shared" si="38"/>
        <v>0.05</v>
      </c>
      <c r="AE42" s="215">
        <f t="shared" si="38"/>
        <v>0.05</v>
      </c>
      <c r="AF42" s="215">
        <f t="shared" si="38"/>
        <v>0.05</v>
      </c>
      <c r="AG42" s="215">
        <f t="shared" si="38"/>
        <v>0.05</v>
      </c>
      <c r="AH42" s="215">
        <f t="shared" si="38"/>
        <v>0.05</v>
      </c>
      <c r="AI42" s="215">
        <f t="shared" si="38"/>
        <v>0.05</v>
      </c>
      <c r="AJ42" s="215">
        <f t="shared" si="38"/>
        <v>0.05</v>
      </c>
      <c r="AK42" s="215">
        <f t="shared" si="38"/>
        <v>0.05</v>
      </c>
      <c r="AL42" s="215">
        <f t="shared" si="38"/>
        <v>0.05</v>
      </c>
      <c r="AM42" s="215">
        <f t="shared" si="38"/>
        <v>0.05</v>
      </c>
      <c r="AN42" s="23"/>
      <c r="AO42" s="228">
        <f t="shared" ref="AO42:AZ42" si="39">AO45/AO40</f>
        <v>5.0956101190476187E-2</v>
      </c>
      <c r="AP42" s="228">
        <f t="shared" si="39"/>
        <v>5.3500728788933367E-2</v>
      </c>
      <c r="AQ42" s="228">
        <f t="shared" si="39"/>
        <v>5.5498875043675601E-2</v>
      </c>
      <c r="AR42" s="228">
        <f t="shared" si="39"/>
        <v>5.6900529076889417E-2</v>
      </c>
      <c r="AS42" s="228">
        <f t="shared" si="39"/>
        <v>5.7883757418739704E-2</v>
      </c>
      <c r="AT42" s="228">
        <f t="shared" si="39"/>
        <v>5.8573469679618399E-2</v>
      </c>
      <c r="AU42" s="228">
        <f t="shared" si="39"/>
        <v>5.9057287102854218E-2</v>
      </c>
      <c r="AV42" s="228">
        <f t="shared" si="39"/>
        <v>5.9396673992581694E-2</v>
      </c>
      <c r="AW42" s="228">
        <f t="shared" si="39"/>
        <v>5.8850739553773276E-2</v>
      </c>
      <c r="AX42" s="228">
        <f t="shared" si="39"/>
        <v>5.8229366607364781E-2</v>
      </c>
      <c r="AY42" s="228">
        <f t="shared" si="39"/>
        <v>5.7847905352639339E-2</v>
      </c>
      <c r="AZ42" s="228">
        <f t="shared" si="39"/>
        <v>5.7613726041007327E-2</v>
      </c>
      <c r="BA42" s="23"/>
      <c r="BB42" s="228">
        <f>BB45/BB40</f>
        <v>5.4980311931970505E-2</v>
      </c>
      <c r="BC42" s="228">
        <f>BC45/BC40</f>
        <v>5.88998329161785E-2</v>
      </c>
      <c r="BD42" s="228">
        <f>BD45/BD40</f>
        <v>5.7938804816520376E-2</v>
      </c>
    </row>
    <row r="43" spans="1:56">
      <c r="B43" s="226" t="s">
        <v>85</v>
      </c>
      <c r="C43" s="225"/>
      <c r="D43" s="227">
        <f t="shared" ref="D43:AM43" si="40">D42*D40</f>
        <v>150</v>
      </c>
      <c r="E43" s="28">
        <f t="shared" si="40"/>
        <v>300</v>
      </c>
      <c r="F43" s="28">
        <f t="shared" si="40"/>
        <v>330</v>
      </c>
      <c r="G43" s="28">
        <f t="shared" si="40"/>
        <v>363</v>
      </c>
      <c r="H43" s="28">
        <f t="shared" si="40"/>
        <v>399.3</v>
      </c>
      <c r="I43" s="28">
        <f t="shared" si="40"/>
        <v>439.23000000000013</v>
      </c>
      <c r="J43" s="28">
        <f t="shared" si="40"/>
        <v>483.15300000000008</v>
      </c>
      <c r="K43" s="28">
        <f t="shared" si="40"/>
        <v>531.46830000000011</v>
      </c>
      <c r="L43" s="28">
        <f t="shared" si="40"/>
        <v>584.61513000000014</v>
      </c>
      <c r="M43" s="28">
        <f t="shared" si="40"/>
        <v>643.07664300000022</v>
      </c>
      <c r="N43" s="28">
        <f t="shared" si="40"/>
        <v>707.38430730000027</v>
      </c>
      <c r="O43" s="28">
        <f t="shared" si="40"/>
        <v>778.12273803000039</v>
      </c>
      <c r="P43" s="28">
        <f t="shared" si="40"/>
        <v>855.93501183300054</v>
      </c>
      <c r="Q43" s="28">
        <f t="shared" si="40"/>
        <v>941.52851301630062</v>
      </c>
      <c r="R43" s="28">
        <f t="shared" si="40"/>
        <v>1035.6813643179307</v>
      </c>
      <c r="S43" s="28">
        <f t="shared" si="40"/>
        <v>1139.2495007497237</v>
      </c>
      <c r="T43" s="28">
        <f t="shared" si="40"/>
        <v>1253.1744508246964</v>
      </c>
      <c r="U43" s="28">
        <f t="shared" si="40"/>
        <v>1378.4918959071661</v>
      </c>
      <c r="V43" s="28">
        <f t="shared" si="40"/>
        <v>1516.3410854978829</v>
      </c>
      <c r="W43" s="28">
        <f t="shared" si="40"/>
        <v>1667.9751940476713</v>
      </c>
      <c r="X43" s="28">
        <f t="shared" si="40"/>
        <v>1834.7727134524384</v>
      </c>
      <c r="Y43" s="28">
        <f t="shared" si="40"/>
        <v>2018.2499847976826</v>
      </c>
      <c r="Z43" s="28">
        <f t="shared" si="40"/>
        <v>2220.0749832774504</v>
      </c>
      <c r="AA43" s="28">
        <f t="shared" si="40"/>
        <v>2442.0824816051963</v>
      </c>
      <c r="AB43" s="28">
        <f t="shared" si="40"/>
        <v>2808.3948538459754</v>
      </c>
      <c r="AC43" s="28">
        <f t="shared" si="40"/>
        <v>3229.6540819228721</v>
      </c>
      <c r="AD43" s="28">
        <f t="shared" si="40"/>
        <v>3714.102194211302</v>
      </c>
      <c r="AE43" s="28">
        <f t="shared" si="40"/>
        <v>4271.2175233429962</v>
      </c>
      <c r="AF43" s="28">
        <f t="shared" si="40"/>
        <v>4911.9001518444466</v>
      </c>
      <c r="AG43" s="28">
        <f t="shared" si="40"/>
        <v>5648.6851746211123</v>
      </c>
      <c r="AH43" s="28">
        <f t="shared" si="40"/>
        <v>6495.9879508142794</v>
      </c>
      <c r="AI43" s="28">
        <f t="shared" si="40"/>
        <v>7470.3861434364198</v>
      </c>
      <c r="AJ43" s="28">
        <f t="shared" si="40"/>
        <v>8590.9440649518838</v>
      </c>
      <c r="AK43" s="28">
        <f t="shared" si="40"/>
        <v>9879.5856746946647</v>
      </c>
      <c r="AL43" s="28">
        <f t="shared" si="40"/>
        <v>11361.523525898861</v>
      </c>
      <c r="AM43" s="28">
        <f t="shared" si="40"/>
        <v>13065.75205478369</v>
      </c>
      <c r="AN43" s="23"/>
      <c r="AO43" s="80">
        <f>SUM(D43:F43)</f>
        <v>780</v>
      </c>
      <c r="AP43" s="80">
        <f>SUM(G43:I43)</f>
        <v>1201.5300000000002</v>
      </c>
      <c r="AQ43" s="80">
        <f>SUM(J43:L43)</f>
        <v>1599.2364300000004</v>
      </c>
      <c r="AR43" s="80">
        <f>SUM(M43:O43)</f>
        <v>2128.5836883300008</v>
      </c>
      <c r="AS43" s="80">
        <f>SUM(P43:R43)</f>
        <v>2833.1448891672317</v>
      </c>
      <c r="AT43" s="80">
        <f>SUM(S43:U43)</f>
        <v>3770.9158474815863</v>
      </c>
      <c r="AU43" s="80">
        <f>SUM(V43:X43)</f>
        <v>5019.088992997993</v>
      </c>
      <c r="AV43" s="80">
        <f>SUM(Y43:AA43)</f>
        <v>6680.4074496803296</v>
      </c>
      <c r="AW43" s="80">
        <f>SUM(AB43:AD43)</f>
        <v>9752.1511299801496</v>
      </c>
      <c r="AX43" s="80">
        <f>SUM(AE43:AG43)</f>
        <v>14831.802849808555</v>
      </c>
      <c r="AY43" s="80">
        <f>SUM(AH43:AJ43)</f>
        <v>22557.318159202583</v>
      </c>
      <c r="AZ43" s="80">
        <f>SUM(AK43:AM43)</f>
        <v>34306.861255377218</v>
      </c>
      <c r="BA43" s="23"/>
      <c r="BB43" s="80">
        <f>SUM(AO43:AR43)</f>
        <v>5709.3501183300014</v>
      </c>
      <c r="BC43" s="80">
        <f>SUM(AS43:AV43)</f>
        <v>18303.557179327141</v>
      </c>
      <c r="BD43" s="80">
        <f>SUM(AW43:AZ43)</f>
        <v>81448.133394368517</v>
      </c>
    </row>
    <row r="44" spans="1:56">
      <c r="B44" s="226" t="s">
        <v>84</v>
      </c>
      <c r="C44" s="225"/>
      <c r="D44" s="224">
        <v>0</v>
      </c>
      <c r="E44" s="28">
        <f t="shared" ref="E44:AM44" si="41">D55</f>
        <v>3.75</v>
      </c>
      <c r="F44" s="28">
        <f t="shared" si="41"/>
        <v>11.165178571428573</v>
      </c>
      <c r="G44" s="28">
        <f t="shared" si="41"/>
        <v>19.162632865646259</v>
      </c>
      <c r="H44" s="28">
        <f t="shared" si="41"/>
        <v>27.80419236035188</v>
      </c>
      <c r="I44" s="28">
        <f t="shared" si="41"/>
        <v>37.157788009343925</v>
      </c>
      <c r="J44" s="28">
        <f t="shared" si="41"/>
        <v>47.298064232942096</v>
      </c>
      <c r="K44" s="28">
        <f t="shared" si="41"/>
        <v>58.307052065768403</v>
      </c>
      <c r="L44" s="28">
        <f t="shared" si="41"/>
        <v>70.274909578566493</v>
      </c>
      <c r="M44" s="28">
        <f t="shared" si="41"/>
        <v>83.300736302384649</v>
      </c>
      <c r="N44" s="28">
        <f t="shared" si="41"/>
        <v>97.493469056259286</v>
      </c>
      <c r="O44" s="28">
        <f t="shared" si="41"/>
        <v>112.97286731962961</v>
      </c>
      <c r="P44" s="28">
        <f t="shared" si="41"/>
        <v>129.87059710481657</v>
      </c>
      <c r="Q44" s="28">
        <f t="shared" si="41"/>
        <v>148.33142318041357</v>
      </c>
      <c r="R44" s="28">
        <f t="shared" si="41"/>
        <v>168.51452048150225</v>
      </c>
      <c r="S44" s="28">
        <f t="shared" si="41"/>
        <v>190.59491662617842</v>
      </c>
      <c r="T44" s="28">
        <f t="shared" si="41"/>
        <v>214.76507864980559</v>
      </c>
      <c r="U44" s="28">
        <f t="shared" si="41"/>
        <v>241.2366583795345</v>
      </c>
      <c r="V44" s="28">
        <f t="shared" si="41"/>
        <v>270.24241231386708</v>
      </c>
      <c r="W44" s="28">
        <f t="shared" si="41"/>
        <v>302.0383134585004</v>
      </c>
      <c r="X44" s="28">
        <f t="shared" si="41"/>
        <v>336.90587431479753</v>
      </c>
      <c r="Y44" s="28">
        <f t="shared" si="41"/>
        <v>375.15470213684523</v>
      </c>
      <c r="Z44" s="28">
        <f t="shared" si="41"/>
        <v>417.12530968464438</v>
      </c>
      <c r="AA44" s="28">
        <f t="shared" si="41"/>
        <v>463.19220702371371</v>
      </c>
      <c r="AB44" s="28">
        <f t="shared" si="41"/>
        <v>513.76730247640239</v>
      </c>
      <c r="AC44" s="28">
        <f t="shared" si="41"/>
        <v>572.35624674272833</v>
      </c>
      <c r="AD44" s="28">
        <f t="shared" si="41"/>
        <v>640.15144559066709</v>
      </c>
      <c r="AE44" s="28">
        <f t="shared" si="41"/>
        <v>718.52438441473214</v>
      </c>
      <c r="AF44" s="28">
        <f t="shared" si="41"/>
        <v>809.05248523178329</v>
      </c>
      <c r="AG44" s="28">
        <f t="shared" si="41"/>
        <v>913.54999233812805</v>
      </c>
      <c r="AH44" s="28">
        <f t="shared" si="41"/>
        <v>1034.1034909245791</v>
      </c>
      <c r="AI44" s="28">
        <f t="shared" si="41"/>
        <v>1173.1127535906894</v>
      </c>
      <c r="AJ44" s="28">
        <f t="shared" si="41"/>
        <v>1333.33771394062</v>
      </c>
      <c r="AK44" s="28">
        <f t="shared" si="41"/>
        <v>1517.952486320522</v>
      </c>
      <c r="AL44" s="28">
        <f t="shared" si="41"/>
        <v>1730.6074886163531</v>
      </c>
      <c r="AM44" s="28">
        <f t="shared" si="41"/>
        <v>1975.5008835689307</v>
      </c>
      <c r="AN44" s="23"/>
      <c r="AO44" s="80">
        <f>SUM(D44:F44)</f>
        <v>14.915178571428573</v>
      </c>
      <c r="AP44" s="80">
        <f>SUM(G44:I44)</f>
        <v>84.124613235342053</v>
      </c>
      <c r="AQ44" s="80">
        <f>SUM(J44:L44)</f>
        <v>175.88002587727698</v>
      </c>
      <c r="AR44" s="80">
        <f>SUM(M44:O44)</f>
        <v>293.76707267827351</v>
      </c>
      <c r="AS44" s="80">
        <f>SUM(P44:R44)</f>
        <v>446.71654076673235</v>
      </c>
      <c r="AT44" s="80">
        <f>SUM(S44:U44)</f>
        <v>646.59665365551859</v>
      </c>
      <c r="AU44" s="80">
        <f>SUM(V44:X44)</f>
        <v>909.18660008716506</v>
      </c>
      <c r="AV44" s="80">
        <f>SUM(Y44:AA44)</f>
        <v>1255.4722188452033</v>
      </c>
      <c r="AW44" s="80">
        <f>SUM(AB44:AD44)</f>
        <v>1726.274994809798</v>
      </c>
      <c r="AX44" s="80">
        <f>SUM(AE44:AG44)</f>
        <v>2441.1268619846433</v>
      </c>
      <c r="AY44" s="80">
        <f>SUM(AH44:AJ44)</f>
        <v>3540.5539584558883</v>
      </c>
      <c r="AZ44" s="80">
        <f>SUM(AK44:AM44)</f>
        <v>5224.0608585058053</v>
      </c>
      <c r="BA44" s="23"/>
      <c r="BB44" s="80">
        <f>SUM(AO44:AR44)</f>
        <v>568.68689036232104</v>
      </c>
      <c r="BC44" s="80">
        <f>SUM(AS44:AV44)</f>
        <v>3257.9720133546193</v>
      </c>
      <c r="BD44" s="80">
        <f>SUM(AW44:AZ44)</f>
        <v>12932.016673756134</v>
      </c>
    </row>
    <row r="45" spans="1:56">
      <c r="B45" s="223" t="s">
        <v>83</v>
      </c>
      <c r="C45" s="205"/>
      <c r="D45" s="221">
        <f t="shared" ref="D45:AM45" si="42">SUM(D43:D44)</f>
        <v>150</v>
      </c>
      <c r="E45" s="221">
        <f t="shared" si="42"/>
        <v>303.75</v>
      </c>
      <c r="F45" s="221">
        <f t="shared" si="42"/>
        <v>341.16517857142856</v>
      </c>
      <c r="G45" s="221">
        <f t="shared" si="42"/>
        <v>382.16263286564629</v>
      </c>
      <c r="H45" s="221">
        <f t="shared" si="42"/>
        <v>427.10419236035187</v>
      </c>
      <c r="I45" s="221">
        <f t="shared" si="42"/>
        <v>476.38778800934404</v>
      </c>
      <c r="J45" s="221">
        <f t="shared" si="42"/>
        <v>530.45106423294214</v>
      </c>
      <c r="K45" s="221">
        <f t="shared" si="42"/>
        <v>589.77535206576852</v>
      </c>
      <c r="L45" s="221">
        <f t="shared" si="42"/>
        <v>654.89003957856664</v>
      </c>
      <c r="M45" s="221">
        <f t="shared" si="42"/>
        <v>726.37737930238484</v>
      </c>
      <c r="N45" s="221">
        <f t="shared" si="42"/>
        <v>804.87777635625957</v>
      </c>
      <c r="O45" s="221">
        <f t="shared" si="42"/>
        <v>891.09560534962998</v>
      </c>
      <c r="P45" s="221">
        <f t="shared" si="42"/>
        <v>985.80560893781717</v>
      </c>
      <c r="Q45" s="221">
        <f t="shared" si="42"/>
        <v>1089.8599361967142</v>
      </c>
      <c r="R45" s="221">
        <f t="shared" si="42"/>
        <v>1204.1958847994329</v>
      </c>
      <c r="S45" s="221">
        <f t="shared" si="42"/>
        <v>1329.8444173759021</v>
      </c>
      <c r="T45" s="221">
        <f t="shared" si="42"/>
        <v>1467.939529474502</v>
      </c>
      <c r="U45" s="221">
        <f t="shared" si="42"/>
        <v>1619.7285542867005</v>
      </c>
      <c r="V45" s="221">
        <f t="shared" si="42"/>
        <v>1786.58349781175</v>
      </c>
      <c r="W45" s="221">
        <f t="shared" si="42"/>
        <v>1970.0135075061717</v>
      </c>
      <c r="X45" s="221">
        <f t="shared" si="42"/>
        <v>2171.678587767236</v>
      </c>
      <c r="Y45" s="221">
        <f t="shared" si="42"/>
        <v>2393.4046869345279</v>
      </c>
      <c r="Z45" s="221">
        <f t="shared" si="42"/>
        <v>2637.2002929620949</v>
      </c>
      <c r="AA45" s="221">
        <f t="shared" si="42"/>
        <v>2905.2746886289101</v>
      </c>
      <c r="AB45" s="221">
        <f t="shared" si="42"/>
        <v>3322.162156322378</v>
      </c>
      <c r="AC45" s="221">
        <f t="shared" si="42"/>
        <v>3802.0103286656004</v>
      </c>
      <c r="AD45" s="221">
        <f t="shared" si="42"/>
        <v>4354.2536398019693</v>
      </c>
      <c r="AE45" s="221">
        <f t="shared" si="42"/>
        <v>4989.7419077577288</v>
      </c>
      <c r="AF45" s="221">
        <f t="shared" si="42"/>
        <v>5720.9526370762296</v>
      </c>
      <c r="AG45" s="221">
        <f t="shared" si="42"/>
        <v>6562.2351669592408</v>
      </c>
      <c r="AH45" s="221">
        <f t="shared" si="42"/>
        <v>7530.0914417388585</v>
      </c>
      <c r="AI45" s="221">
        <f t="shared" si="42"/>
        <v>8643.4988970271097</v>
      </c>
      <c r="AJ45" s="221">
        <f t="shared" si="42"/>
        <v>9924.281778892504</v>
      </c>
      <c r="AK45" s="221">
        <f t="shared" si="42"/>
        <v>11397.538161015187</v>
      </c>
      <c r="AL45" s="221">
        <f t="shared" si="42"/>
        <v>13092.131014515215</v>
      </c>
      <c r="AM45" s="221">
        <f t="shared" si="42"/>
        <v>15041.252938352622</v>
      </c>
      <c r="AN45" s="23"/>
      <c r="AO45" s="222">
        <f>SUM(D45:F45)</f>
        <v>794.91517857142856</v>
      </c>
      <c r="AP45" s="222">
        <f>SUM(G45:I45)</f>
        <v>1285.6546132353424</v>
      </c>
      <c r="AQ45" s="222">
        <f>SUM(J45:L45)</f>
        <v>1775.1164558772775</v>
      </c>
      <c r="AR45" s="222">
        <f>SUM(M45:O45)</f>
        <v>2422.3507610082743</v>
      </c>
      <c r="AS45" s="222">
        <f>SUM(P45:R45)</f>
        <v>3279.8614299339642</v>
      </c>
      <c r="AT45" s="222">
        <f>SUM(S45:U45)</f>
        <v>4417.5125011371047</v>
      </c>
      <c r="AU45" s="222">
        <f>SUM(V45:X45)</f>
        <v>5928.2755930851581</v>
      </c>
      <c r="AV45" s="222">
        <f>SUM(Y45:AA45)</f>
        <v>7935.8796685255329</v>
      </c>
      <c r="AW45" s="222">
        <f>SUM(AB45:AD45)</f>
        <v>11478.426124789949</v>
      </c>
      <c r="AX45" s="222">
        <f>SUM(AE45:AG45)</f>
        <v>17272.9297117932</v>
      </c>
      <c r="AY45" s="222">
        <f>SUM(AH45:AJ45)</f>
        <v>26097.872117658473</v>
      </c>
      <c r="AZ45" s="222">
        <f>SUM(AK45:AM45)</f>
        <v>39530.922113883025</v>
      </c>
      <c r="BA45" s="23"/>
      <c r="BB45" s="221">
        <f>SUM(AO45:AR45)</f>
        <v>6278.0370086923231</v>
      </c>
      <c r="BC45" s="221">
        <f>SUM(AS45:AV45)</f>
        <v>21561.529192681759</v>
      </c>
      <c r="BD45" s="220">
        <f>SUM(AW45:AZ45)</f>
        <v>94380.15006812464</v>
      </c>
    </row>
    <row r="46" spans="1:56">
      <c r="B46" s="212"/>
      <c r="C46" s="23"/>
      <c r="D46" s="212"/>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3"/>
      <c r="AO46" s="218"/>
      <c r="AP46" s="218"/>
      <c r="AQ46" s="218"/>
      <c r="AR46" s="218"/>
      <c r="AS46" s="218"/>
      <c r="AT46" s="218"/>
      <c r="AU46" s="218"/>
      <c r="AV46" s="218"/>
      <c r="AW46" s="218"/>
      <c r="AX46" s="218"/>
      <c r="AY46" s="218"/>
      <c r="AZ46" s="218"/>
      <c r="BA46" s="23"/>
      <c r="BB46" s="217"/>
      <c r="BC46" s="217"/>
      <c r="BD46" s="216"/>
    </row>
    <row r="47" spans="1:56">
      <c r="B47" s="598" t="s">
        <v>82</v>
      </c>
      <c r="C47" s="137">
        <v>0.5</v>
      </c>
      <c r="D47" s="215">
        <f>$C$47</f>
        <v>0.5</v>
      </c>
      <c r="E47" s="215">
        <f t="shared" ref="E47:AM47" si="43">$C$47</f>
        <v>0.5</v>
      </c>
      <c r="F47" s="215">
        <f t="shared" si="43"/>
        <v>0.5</v>
      </c>
      <c r="G47" s="215">
        <f t="shared" si="43"/>
        <v>0.5</v>
      </c>
      <c r="H47" s="215">
        <f t="shared" si="43"/>
        <v>0.5</v>
      </c>
      <c r="I47" s="215">
        <f t="shared" si="43"/>
        <v>0.5</v>
      </c>
      <c r="J47" s="215">
        <f t="shared" si="43"/>
        <v>0.5</v>
      </c>
      <c r="K47" s="215">
        <f t="shared" si="43"/>
        <v>0.5</v>
      </c>
      <c r="L47" s="215">
        <f t="shared" si="43"/>
        <v>0.5</v>
      </c>
      <c r="M47" s="215">
        <f t="shared" si="43"/>
        <v>0.5</v>
      </c>
      <c r="N47" s="215">
        <f t="shared" si="43"/>
        <v>0.5</v>
      </c>
      <c r="O47" s="215">
        <f t="shared" si="43"/>
        <v>0.5</v>
      </c>
      <c r="P47" s="215">
        <f t="shared" si="43"/>
        <v>0.5</v>
      </c>
      <c r="Q47" s="215">
        <f t="shared" si="43"/>
        <v>0.5</v>
      </c>
      <c r="R47" s="215">
        <f t="shared" si="43"/>
        <v>0.5</v>
      </c>
      <c r="S47" s="215">
        <f t="shared" si="43"/>
        <v>0.5</v>
      </c>
      <c r="T47" s="215">
        <f t="shared" si="43"/>
        <v>0.5</v>
      </c>
      <c r="U47" s="215">
        <f t="shared" si="43"/>
        <v>0.5</v>
      </c>
      <c r="V47" s="215">
        <f t="shared" si="43"/>
        <v>0.5</v>
      </c>
      <c r="W47" s="215">
        <f t="shared" si="43"/>
        <v>0.5</v>
      </c>
      <c r="X47" s="215">
        <f t="shared" si="43"/>
        <v>0.5</v>
      </c>
      <c r="Y47" s="215">
        <f t="shared" si="43"/>
        <v>0.5</v>
      </c>
      <c r="Z47" s="215">
        <f t="shared" si="43"/>
        <v>0.5</v>
      </c>
      <c r="AA47" s="215">
        <f t="shared" si="43"/>
        <v>0.5</v>
      </c>
      <c r="AB47" s="215">
        <f t="shared" si="43"/>
        <v>0.5</v>
      </c>
      <c r="AC47" s="215">
        <f t="shared" si="43"/>
        <v>0.5</v>
      </c>
      <c r="AD47" s="215">
        <f t="shared" si="43"/>
        <v>0.5</v>
      </c>
      <c r="AE47" s="215">
        <f t="shared" si="43"/>
        <v>0.5</v>
      </c>
      <c r="AF47" s="215">
        <f t="shared" si="43"/>
        <v>0.5</v>
      </c>
      <c r="AG47" s="215">
        <f t="shared" si="43"/>
        <v>0.5</v>
      </c>
      <c r="AH47" s="215">
        <f t="shared" si="43"/>
        <v>0.5</v>
      </c>
      <c r="AI47" s="215">
        <f t="shared" si="43"/>
        <v>0.5</v>
      </c>
      <c r="AJ47" s="215">
        <f t="shared" si="43"/>
        <v>0.5</v>
      </c>
      <c r="AK47" s="215">
        <f t="shared" si="43"/>
        <v>0.5</v>
      </c>
      <c r="AL47" s="215">
        <f t="shared" si="43"/>
        <v>0.5</v>
      </c>
      <c r="AM47" s="215">
        <f t="shared" si="43"/>
        <v>0.5</v>
      </c>
      <c r="AN47" s="23"/>
      <c r="AO47" s="228">
        <f t="shared" ref="AO47:AZ47" si="44">AO48/AO45</f>
        <v>0.5</v>
      </c>
      <c r="AP47" s="228">
        <f t="shared" si="44"/>
        <v>0.5</v>
      </c>
      <c r="AQ47" s="228">
        <f t="shared" si="44"/>
        <v>0.5</v>
      </c>
      <c r="AR47" s="228">
        <f t="shared" si="44"/>
        <v>0.5</v>
      </c>
      <c r="AS47" s="228">
        <f t="shared" si="44"/>
        <v>0.5</v>
      </c>
      <c r="AT47" s="228">
        <f t="shared" si="44"/>
        <v>0.5</v>
      </c>
      <c r="AU47" s="228">
        <f t="shared" si="44"/>
        <v>0.5</v>
      </c>
      <c r="AV47" s="228">
        <f t="shared" si="44"/>
        <v>0.5</v>
      </c>
      <c r="AW47" s="228">
        <f t="shared" si="44"/>
        <v>0.5</v>
      </c>
      <c r="AX47" s="228">
        <f t="shared" si="44"/>
        <v>0.5</v>
      </c>
      <c r="AY47" s="228">
        <f t="shared" si="44"/>
        <v>0.5</v>
      </c>
      <c r="AZ47" s="228">
        <f t="shared" si="44"/>
        <v>0.5</v>
      </c>
      <c r="BA47" s="23"/>
      <c r="BB47" s="228">
        <f>BB48/BB45</f>
        <v>0.5</v>
      </c>
      <c r="BC47" s="228">
        <f>BC48/BC45</f>
        <v>0.5</v>
      </c>
      <c r="BD47" s="228">
        <f>BD48/BD45</f>
        <v>0.5</v>
      </c>
    </row>
    <row r="48" spans="1:56">
      <c r="B48" s="209" t="s">
        <v>81</v>
      </c>
      <c r="C48" s="209"/>
      <c r="D48" s="208">
        <f>D45*D47</f>
        <v>75</v>
      </c>
      <c r="E48" s="599">
        <f t="shared" ref="E48:AM48" si="45">E45*E47</f>
        <v>151.875</v>
      </c>
      <c r="F48" s="599">
        <f t="shared" si="45"/>
        <v>170.58258928571428</v>
      </c>
      <c r="G48" s="599">
        <f t="shared" si="45"/>
        <v>191.08131643282314</v>
      </c>
      <c r="H48" s="599">
        <f t="shared" si="45"/>
        <v>213.55209618017594</v>
      </c>
      <c r="I48" s="599">
        <f t="shared" si="45"/>
        <v>238.19389400467202</v>
      </c>
      <c r="J48" s="599">
        <f t="shared" si="45"/>
        <v>265.22553211647107</v>
      </c>
      <c r="K48" s="599">
        <f t="shared" si="45"/>
        <v>294.88767603288426</v>
      </c>
      <c r="L48" s="599">
        <f t="shared" si="45"/>
        <v>327.44501978928332</v>
      </c>
      <c r="M48" s="599">
        <f t="shared" si="45"/>
        <v>363.18868965119242</v>
      </c>
      <c r="N48" s="599">
        <f t="shared" si="45"/>
        <v>402.43888817812979</v>
      </c>
      <c r="O48" s="599">
        <f t="shared" si="45"/>
        <v>445.54780267481499</v>
      </c>
      <c r="P48" s="599">
        <f t="shared" si="45"/>
        <v>492.90280446890858</v>
      </c>
      <c r="Q48" s="599">
        <f t="shared" si="45"/>
        <v>544.92996809835711</v>
      </c>
      <c r="R48" s="599">
        <f t="shared" si="45"/>
        <v>602.09794239971643</v>
      </c>
      <c r="S48" s="599">
        <f t="shared" si="45"/>
        <v>664.92220868795107</v>
      </c>
      <c r="T48" s="599">
        <f t="shared" si="45"/>
        <v>733.96976473725101</v>
      </c>
      <c r="U48" s="599">
        <f t="shared" si="45"/>
        <v>809.86427714335025</v>
      </c>
      <c r="V48" s="599">
        <f t="shared" si="45"/>
        <v>893.29174890587501</v>
      </c>
      <c r="W48" s="599">
        <f t="shared" si="45"/>
        <v>985.00675375308583</v>
      </c>
      <c r="X48" s="599">
        <f t="shared" si="45"/>
        <v>1085.839293883618</v>
      </c>
      <c r="Y48" s="599">
        <f t="shared" si="45"/>
        <v>1196.702343467264</v>
      </c>
      <c r="Z48" s="599">
        <f t="shared" si="45"/>
        <v>1318.6001464810474</v>
      </c>
      <c r="AA48" s="599">
        <f t="shared" si="45"/>
        <v>1452.637344314455</v>
      </c>
      <c r="AB48" s="599">
        <f t="shared" si="45"/>
        <v>1661.081078161189</v>
      </c>
      <c r="AC48" s="599">
        <f t="shared" si="45"/>
        <v>1901.0051643328002</v>
      </c>
      <c r="AD48" s="599">
        <f t="shared" si="45"/>
        <v>2177.1268199009846</v>
      </c>
      <c r="AE48" s="599">
        <f t="shared" si="45"/>
        <v>2494.8709538788644</v>
      </c>
      <c r="AF48" s="599">
        <f t="shared" si="45"/>
        <v>2860.4763185381148</v>
      </c>
      <c r="AG48" s="599">
        <f t="shared" si="45"/>
        <v>3281.1175834796204</v>
      </c>
      <c r="AH48" s="599">
        <f t="shared" si="45"/>
        <v>3765.0457208694293</v>
      </c>
      <c r="AI48" s="599">
        <f t="shared" si="45"/>
        <v>4321.7494485135549</v>
      </c>
      <c r="AJ48" s="599">
        <f t="shared" si="45"/>
        <v>4962.140889446252</v>
      </c>
      <c r="AK48" s="599">
        <f t="shared" si="45"/>
        <v>5698.7690805075936</v>
      </c>
      <c r="AL48" s="599">
        <f t="shared" si="45"/>
        <v>6546.0655072576074</v>
      </c>
      <c r="AM48" s="599">
        <f t="shared" si="45"/>
        <v>7520.6264691763108</v>
      </c>
      <c r="AN48" s="21"/>
      <c r="AO48" s="600">
        <f>SUM(D48:F48)</f>
        <v>397.45758928571428</v>
      </c>
      <c r="AP48" s="600">
        <f>SUM(G48:I48)</f>
        <v>642.82730661767118</v>
      </c>
      <c r="AQ48" s="600">
        <f>SUM(J48:L48)</f>
        <v>887.55822793863877</v>
      </c>
      <c r="AR48" s="600">
        <f>SUM(M48:O48)</f>
        <v>1211.1753805041371</v>
      </c>
      <c r="AS48" s="600">
        <f>SUM(P48:R48)</f>
        <v>1639.9307149669821</v>
      </c>
      <c r="AT48" s="600">
        <f>SUM(S48:U48)</f>
        <v>2208.7562505685523</v>
      </c>
      <c r="AU48" s="600">
        <f>SUM(V48:X48)</f>
        <v>2964.1377965425791</v>
      </c>
      <c r="AV48" s="600">
        <f>SUM(Y48:AA48)</f>
        <v>3967.9398342627665</v>
      </c>
      <c r="AW48" s="600">
        <f>SUM(AB48:AD48)</f>
        <v>5739.2130623949743</v>
      </c>
      <c r="AX48" s="600">
        <f>SUM(AE48:AG48)</f>
        <v>8636.4648558966001</v>
      </c>
      <c r="AY48" s="600">
        <f>SUM(AH48:AJ48)</f>
        <v>13048.936058829237</v>
      </c>
      <c r="AZ48" s="600">
        <f>SUM(AK48:AM48)</f>
        <v>19765.461056941513</v>
      </c>
      <c r="BA48" s="21"/>
      <c r="BB48" s="208">
        <f>SUM(AO48:AR48)</f>
        <v>3139.0185043461615</v>
      </c>
      <c r="BC48" s="208">
        <f>SUM(AS48:AV48)</f>
        <v>10780.76459634088</v>
      </c>
      <c r="BD48" s="601">
        <f>SUM(AW48:AZ48)</f>
        <v>47190.07503406232</v>
      </c>
    </row>
    <row r="49" spans="1:56" s="4" customFormat="1" ht="13.5">
      <c r="B49" s="212" t="s">
        <v>71</v>
      </c>
      <c r="C49" s="212"/>
      <c r="D49" s="214">
        <f>D169</f>
        <v>75</v>
      </c>
      <c r="E49" s="214">
        <f t="shared" ref="E49:AM49" si="46">E169</f>
        <v>223.30357142857144</v>
      </c>
      <c r="F49" s="214">
        <f t="shared" si="46"/>
        <v>383.25265731292518</v>
      </c>
      <c r="G49" s="214">
        <f t="shared" si="46"/>
        <v>556.08384720703759</v>
      </c>
      <c r="H49" s="214">
        <f t="shared" si="46"/>
        <v>743.15576018687841</v>
      </c>
      <c r="I49" s="214">
        <f t="shared" si="46"/>
        <v>945.96128465884181</v>
      </c>
      <c r="J49" s="214">
        <f t="shared" si="46"/>
        <v>1166.1410413153681</v>
      </c>
      <c r="K49" s="214">
        <f t="shared" si="46"/>
        <v>1405.4981915713299</v>
      </c>
      <c r="L49" s="214">
        <f t="shared" si="46"/>
        <v>1666.0147260476929</v>
      </c>
      <c r="M49" s="214">
        <f t="shared" si="46"/>
        <v>1949.8693811251856</v>
      </c>
      <c r="N49" s="214">
        <f t="shared" si="46"/>
        <v>2259.4573463925922</v>
      </c>
      <c r="O49" s="214">
        <f t="shared" si="46"/>
        <v>2597.4119420963311</v>
      </c>
      <c r="P49" s="214">
        <f t="shared" si="46"/>
        <v>2966.6284636082714</v>
      </c>
      <c r="Q49" s="214">
        <f t="shared" si="46"/>
        <v>3370.2904096300445</v>
      </c>
      <c r="R49" s="214">
        <f t="shared" si="46"/>
        <v>3811.8983325235681</v>
      </c>
      <c r="S49" s="214">
        <f t="shared" si="46"/>
        <v>4295.3015729961116</v>
      </c>
      <c r="T49" s="214">
        <f t="shared" si="46"/>
        <v>4824.7331675906898</v>
      </c>
      <c r="U49" s="214">
        <f t="shared" si="46"/>
        <v>5404.8482462773409</v>
      </c>
      <c r="V49" s="214">
        <f t="shared" si="46"/>
        <v>6040.7662691700079</v>
      </c>
      <c r="W49" s="214">
        <f t="shared" si="46"/>
        <v>6738.1174862959506</v>
      </c>
      <c r="X49" s="214">
        <f t="shared" si="46"/>
        <v>7503.0940427369042</v>
      </c>
      <c r="Y49" s="214">
        <f t="shared" si="46"/>
        <v>8342.5061936928869</v>
      </c>
      <c r="Z49" s="214">
        <f t="shared" si="46"/>
        <v>9263.8441404742734</v>
      </c>
      <c r="AA49" s="214">
        <f t="shared" si="46"/>
        <v>10275.346049528047</v>
      </c>
      <c r="AB49" s="214">
        <f t="shared" si="46"/>
        <v>11447.124934854566</v>
      </c>
      <c r="AC49" s="214">
        <f t="shared" si="46"/>
        <v>12803.028911813341</v>
      </c>
      <c r="AD49" s="214">
        <f t="shared" si="46"/>
        <v>14370.487688294641</v>
      </c>
      <c r="AE49" s="214">
        <f t="shared" si="46"/>
        <v>16181.049704635665</v>
      </c>
      <c r="AF49" s="214">
        <f t="shared" si="46"/>
        <v>18270.999846762559</v>
      </c>
      <c r="AG49" s="214">
        <f t="shared" si="46"/>
        <v>20682.069818491582</v>
      </c>
      <c r="AH49" s="214">
        <f t="shared" si="46"/>
        <v>23462.255071813786</v>
      </c>
      <c r="AI49" s="214">
        <f t="shared" si="46"/>
        <v>26666.754278812397</v>
      </c>
      <c r="AJ49" s="214">
        <f t="shared" si="46"/>
        <v>30359.049726410438</v>
      </c>
      <c r="AK49" s="214">
        <f t="shared" si="46"/>
        <v>34612.149772327059</v>
      </c>
      <c r="AL49" s="214">
        <f t="shared" si="46"/>
        <v>39510.017671378613</v>
      </c>
      <c r="AM49" s="214">
        <f t="shared" si="46"/>
        <v>45149.214727632134</v>
      </c>
      <c r="AN49" s="212"/>
      <c r="AO49" s="217">
        <f>F49</f>
        <v>383.25265731292518</v>
      </c>
      <c r="AP49" s="217">
        <f>I49</f>
        <v>945.96128465884181</v>
      </c>
      <c r="AQ49" s="217">
        <f>L49</f>
        <v>1666.0147260476929</v>
      </c>
      <c r="AR49" s="217">
        <f>O49</f>
        <v>2597.4119420963311</v>
      </c>
      <c r="AS49" s="217">
        <f>R49</f>
        <v>3811.8983325235681</v>
      </c>
      <c r="AT49" s="217">
        <f>U49</f>
        <v>5404.8482462773409</v>
      </c>
      <c r="AU49" s="217">
        <f>X49</f>
        <v>7503.0940427369042</v>
      </c>
      <c r="AV49" s="217">
        <f>AA49</f>
        <v>10275.346049528047</v>
      </c>
      <c r="AW49" s="217">
        <f>AD49</f>
        <v>14370.487688294641</v>
      </c>
      <c r="AX49" s="217">
        <f>AG49</f>
        <v>20682.069818491582</v>
      </c>
      <c r="AY49" s="217">
        <f>AJ49</f>
        <v>30359.049726410438</v>
      </c>
      <c r="AZ49" s="217">
        <f>AM49</f>
        <v>45149.214727632134</v>
      </c>
      <c r="BA49" s="212"/>
      <c r="BB49" s="602">
        <f>O49</f>
        <v>2597.4119420963311</v>
      </c>
      <c r="BC49" s="602">
        <f>AA49</f>
        <v>10275.346049528047</v>
      </c>
      <c r="BD49" s="602">
        <f>AM49</f>
        <v>45149.214727632134</v>
      </c>
    </row>
    <row r="50" spans="1:56" s="134" customFormat="1">
      <c r="A50" s="1"/>
      <c r="B50" s="21"/>
      <c r="C50" s="2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3"/>
      <c r="AO50" s="21"/>
      <c r="AP50" s="21"/>
      <c r="AQ50" s="21"/>
      <c r="AR50" s="21"/>
      <c r="AS50" s="21"/>
      <c r="AT50" s="21"/>
      <c r="AU50" s="21"/>
      <c r="AV50" s="21"/>
      <c r="AW50" s="21"/>
      <c r="AX50" s="21"/>
      <c r="AY50" s="21"/>
      <c r="AZ50" s="21"/>
      <c r="BA50" s="21"/>
      <c r="BB50" s="21"/>
      <c r="BC50" s="21"/>
      <c r="BD50" s="21"/>
    </row>
    <row r="51" spans="1:56">
      <c r="B51" s="23" t="s">
        <v>80</v>
      </c>
      <c r="C51" s="594">
        <v>0.25</v>
      </c>
      <c r="D51" s="607">
        <f>$C$51</f>
        <v>0.25</v>
      </c>
      <c r="E51" s="607">
        <f t="shared" ref="E51:BD51" si="47">$C$51</f>
        <v>0.25</v>
      </c>
      <c r="F51" s="607">
        <f t="shared" si="47"/>
        <v>0.25</v>
      </c>
      <c r="G51" s="607">
        <f t="shared" si="47"/>
        <v>0.25</v>
      </c>
      <c r="H51" s="607">
        <f t="shared" si="47"/>
        <v>0.25</v>
      </c>
      <c r="I51" s="607">
        <f t="shared" si="47"/>
        <v>0.25</v>
      </c>
      <c r="J51" s="607">
        <f t="shared" si="47"/>
        <v>0.25</v>
      </c>
      <c r="K51" s="607">
        <f t="shared" si="47"/>
        <v>0.25</v>
      </c>
      <c r="L51" s="607">
        <f t="shared" si="47"/>
        <v>0.25</v>
      </c>
      <c r="M51" s="607">
        <f t="shared" si="47"/>
        <v>0.25</v>
      </c>
      <c r="N51" s="607">
        <f t="shared" si="47"/>
        <v>0.25</v>
      </c>
      <c r="O51" s="607">
        <f t="shared" si="47"/>
        <v>0.25</v>
      </c>
      <c r="P51" s="607">
        <f t="shared" si="47"/>
        <v>0.25</v>
      </c>
      <c r="Q51" s="607">
        <f t="shared" si="47"/>
        <v>0.25</v>
      </c>
      <c r="R51" s="607">
        <f t="shared" si="47"/>
        <v>0.25</v>
      </c>
      <c r="S51" s="607">
        <f t="shared" si="47"/>
        <v>0.25</v>
      </c>
      <c r="T51" s="607">
        <f t="shared" si="47"/>
        <v>0.25</v>
      </c>
      <c r="U51" s="607">
        <f t="shared" si="47"/>
        <v>0.25</v>
      </c>
      <c r="V51" s="607">
        <f t="shared" si="47"/>
        <v>0.25</v>
      </c>
      <c r="W51" s="607">
        <f t="shared" si="47"/>
        <v>0.25</v>
      </c>
      <c r="X51" s="607">
        <f t="shared" si="47"/>
        <v>0.25</v>
      </c>
      <c r="Y51" s="607">
        <f t="shared" si="47"/>
        <v>0.25</v>
      </c>
      <c r="Z51" s="607">
        <f t="shared" si="47"/>
        <v>0.25</v>
      </c>
      <c r="AA51" s="607">
        <f t="shared" si="47"/>
        <v>0.25</v>
      </c>
      <c r="AB51" s="607">
        <f t="shared" si="47"/>
        <v>0.25</v>
      </c>
      <c r="AC51" s="607">
        <f t="shared" si="47"/>
        <v>0.25</v>
      </c>
      <c r="AD51" s="607">
        <f t="shared" si="47"/>
        <v>0.25</v>
      </c>
      <c r="AE51" s="607">
        <f t="shared" si="47"/>
        <v>0.25</v>
      </c>
      <c r="AF51" s="607">
        <f t="shared" si="47"/>
        <v>0.25</v>
      </c>
      <c r="AG51" s="607">
        <f t="shared" si="47"/>
        <v>0.25</v>
      </c>
      <c r="AH51" s="607">
        <f t="shared" si="47"/>
        <v>0.25</v>
      </c>
      <c r="AI51" s="607">
        <f t="shared" si="47"/>
        <v>0.25</v>
      </c>
      <c r="AJ51" s="607">
        <f t="shared" si="47"/>
        <v>0.25</v>
      </c>
      <c r="AK51" s="607">
        <f t="shared" si="47"/>
        <v>0.25</v>
      </c>
      <c r="AL51" s="607">
        <f t="shared" si="47"/>
        <v>0.25</v>
      </c>
      <c r="AM51" s="607">
        <f t="shared" si="47"/>
        <v>0.25</v>
      </c>
      <c r="AN51" s="210"/>
      <c r="AO51" s="210">
        <f t="shared" si="47"/>
        <v>0.25</v>
      </c>
      <c r="AP51" s="210">
        <f t="shared" si="47"/>
        <v>0.25</v>
      </c>
      <c r="AQ51" s="210">
        <f t="shared" si="47"/>
        <v>0.25</v>
      </c>
      <c r="AR51" s="210">
        <f t="shared" si="47"/>
        <v>0.25</v>
      </c>
      <c r="AS51" s="210">
        <f t="shared" si="47"/>
        <v>0.25</v>
      </c>
      <c r="AT51" s="210">
        <f t="shared" si="47"/>
        <v>0.25</v>
      </c>
      <c r="AU51" s="210">
        <f t="shared" si="47"/>
        <v>0.25</v>
      </c>
      <c r="AV51" s="210">
        <f t="shared" si="47"/>
        <v>0.25</v>
      </c>
      <c r="AW51" s="210">
        <f t="shared" si="47"/>
        <v>0.25</v>
      </c>
      <c r="AX51" s="210">
        <f t="shared" si="47"/>
        <v>0.25</v>
      </c>
      <c r="AY51" s="210">
        <f t="shared" si="47"/>
        <v>0.25</v>
      </c>
      <c r="AZ51" s="210">
        <f t="shared" si="47"/>
        <v>0.25</v>
      </c>
      <c r="BA51" s="210"/>
      <c r="BB51" s="210">
        <f t="shared" si="47"/>
        <v>0.25</v>
      </c>
      <c r="BC51" s="210">
        <f t="shared" si="47"/>
        <v>0.25</v>
      </c>
      <c r="BD51" s="210">
        <f t="shared" si="47"/>
        <v>0.25</v>
      </c>
    </row>
    <row r="52" spans="1:56">
      <c r="B52" s="209" t="s">
        <v>71</v>
      </c>
      <c r="C52" s="209"/>
      <c r="D52" s="208">
        <f t="shared" ref="D52:AM52" si="48">D169</f>
        <v>75</v>
      </c>
      <c r="E52" s="208">
        <f t="shared" si="48"/>
        <v>223.30357142857144</v>
      </c>
      <c r="F52" s="208">
        <f t="shared" si="48"/>
        <v>383.25265731292518</v>
      </c>
      <c r="G52" s="208">
        <f t="shared" si="48"/>
        <v>556.08384720703759</v>
      </c>
      <c r="H52" s="208">
        <f t="shared" si="48"/>
        <v>743.15576018687841</v>
      </c>
      <c r="I52" s="208">
        <f t="shared" si="48"/>
        <v>945.96128465884181</v>
      </c>
      <c r="J52" s="208">
        <f t="shared" si="48"/>
        <v>1166.1410413153681</v>
      </c>
      <c r="K52" s="208">
        <f t="shared" si="48"/>
        <v>1405.4981915713299</v>
      </c>
      <c r="L52" s="208">
        <f t="shared" si="48"/>
        <v>1666.0147260476929</v>
      </c>
      <c r="M52" s="208">
        <f t="shared" si="48"/>
        <v>1949.8693811251856</v>
      </c>
      <c r="N52" s="208">
        <f t="shared" si="48"/>
        <v>2259.4573463925922</v>
      </c>
      <c r="O52" s="208">
        <f t="shared" si="48"/>
        <v>2597.4119420963311</v>
      </c>
      <c r="P52" s="208">
        <f t="shared" si="48"/>
        <v>2966.6284636082714</v>
      </c>
      <c r="Q52" s="208">
        <f t="shared" si="48"/>
        <v>3370.2904096300445</v>
      </c>
      <c r="R52" s="208">
        <f t="shared" si="48"/>
        <v>3811.8983325235681</v>
      </c>
      <c r="S52" s="208">
        <f t="shared" si="48"/>
        <v>4295.3015729961116</v>
      </c>
      <c r="T52" s="208">
        <f t="shared" si="48"/>
        <v>4824.7331675906898</v>
      </c>
      <c r="U52" s="208">
        <f t="shared" si="48"/>
        <v>5404.8482462773409</v>
      </c>
      <c r="V52" s="208">
        <f t="shared" si="48"/>
        <v>6040.7662691700079</v>
      </c>
      <c r="W52" s="208">
        <f t="shared" si="48"/>
        <v>6738.1174862959506</v>
      </c>
      <c r="X52" s="208">
        <f t="shared" si="48"/>
        <v>7503.0940427369042</v>
      </c>
      <c r="Y52" s="208">
        <f t="shared" si="48"/>
        <v>8342.5061936928869</v>
      </c>
      <c r="Z52" s="208">
        <f t="shared" si="48"/>
        <v>9263.8441404742734</v>
      </c>
      <c r="AA52" s="208">
        <f t="shared" si="48"/>
        <v>10275.346049528047</v>
      </c>
      <c r="AB52" s="208">
        <f t="shared" si="48"/>
        <v>11447.124934854566</v>
      </c>
      <c r="AC52" s="208">
        <f t="shared" si="48"/>
        <v>12803.028911813341</v>
      </c>
      <c r="AD52" s="208">
        <f t="shared" si="48"/>
        <v>14370.487688294641</v>
      </c>
      <c r="AE52" s="208">
        <f t="shared" si="48"/>
        <v>16181.049704635665</v>
      </c>
      <c r="AF52" s="208">
        <f t="shared" si="48"/>
        <v>18270.999846762559</v>
      </c>
      <c r="AG52" s="208">
        <f t="shared" si="48"/>
        <v>20682.069818491582</v>
      </c>
      <c r="AH52" s="208">
        <f t="shared" si="48"/>
        <v>23462.255071813786</v>
      </c>
      <c r="AI52" s="208">
        <f t="shared" si="48"/>
        <v>26666.754278812397</v>
      </c>
      <c r="AJ52" s="208">
        <f t="shared" si="48"/>
        <v>30359.049726410438</v>
      </c>
      <c r="AK52" s="208">
        <f t="shared" si="48"/>
        <v>34612.149772327059</v>
      </c>
      <c r="AL52" s="208">
        <f t="shared" si="48"/>
        <v>39510.017671378613</v>
      </c>
      <c r="AM52" s="208">
        <f t="shared" si="48"/>
        <v>45149.214727632134</v>
      </c>
      <c r="AN52" s="23"/>
      <c r="AO52" s="208">
        <f>F52</f>
        <v>383.25265731292518</v>
      </c>
      <c r="AP52" s="208">
        <f>I52</f>
        <v>945.96128465884181</v>
      </c>
      <c r="AQ52" s="208">
        <f>L52</f>
        <v>1666.0147260476929</v>
      </c>
      <c r="AR52" s="208">
        <f>O52</f>
        <v>2597.4119420963311</v>
      </c>
      <c r="AS52" s="208">
        <f>R52</f>
        <v>3811.8983325235681</v>
      </c>
      <c r="AT52" s="208">
        <f>U52</f>
        <v>5404.8482462773409</v>
      </c>
      <c r="AU52" s="208">
        <f>X52</f>
        <v>7503.0940427369042</v>
      </c>
      <c r="AV52" s="208">
        <f>AA52</f>
        <v>10275.346049528047</v>
      </c>
      <c r="AW52" s="208">
        <f>AD52</f>
        <v>14370.487688294641</v>
      </c>
      <c r="AX52" s="208">
        <f>AG52</f>
        <v>20682.069818491582</v>
      </c>
      <c r="AY52" s="208">
        <f>AJ52</f>
        <v>30359.049726410438</v>
      </c>
      <c r="AZ52" s="208">
        <f>AM52</f>
        <v>45149.214727632134</v>
      </c>
      <c r="BA52" s="23"/>
      <c r="BB52" s="207">
        <f>O52</f>
        <v>2597.4119420963311</v>
      </c>
      <c r="BC52" s="207">
        <f>AA52</f>
        <v>10275.346049528047</v>
      </c>
      <c r="BD52" s="207">
        <f>AM52</f>
        <v>45149.214727632134</v>
      </c>
    </row>
    <row r="53" spans="1:56">
      <c r="B53" s="21" t="s">
        <v>79</v>
      </c>
      <c r="C53" s="206"/>
      <c r="D53" s="80">
        <f t="shared" ref="D53:AM53" si="49">D51*D49</f>
        <v>18.75</v>
      </c>
      <c r="E53" s="80">
        <f t="shared" si="49"/>
        <v>55.825892857142861</v>
      </c>
      <c r="F53" s="80">
        <f t="shared" si="49"/>
        <v>95.813164328231295</v>
      </c>
      <c r="G53" s="80">
        <f t="shared" si="49"/>
        <v>139.0209618017594</v>
      </c>
      <c r="H53" s="80">
        <f t="shared" si="49"/>
        <v>185.7889400467196</v>
      </c>
      <c r="I53" s="80">
        <f t="shared" si="49"/>
        <v>236.49032116471045</v>
      </c>
      <c r="J53" s="80">
        <f t="shared" si="49"/>
        <v>291.53526032884201</v>
      </c>
      <c r="K53" s="80">
        <f t="shared" si="49"/>
        <v>351.37454789283248</v>
      </c>
      <c r="L53" s="80">
        <f t="shared" si="49"/>
        <v>416.50368151192322</v>
      </c>
      <c r="M53" s="80">
        <f t="shared" si="49"/>
        <v>487.46734528129639</v>
      </c>
      <c r="N53" s="80">
        <f t="shared" si="49"/>
        <v>564.86433659814804</v>
      </c>
      <c r="O53" s="80">
        <f t="shared" si="49"/>
        <v>649.35298552408278</v>
      </c>
      <c r="P53" s="80">
        <f t="shared" si="49"/>
        <v>741.65711590206786</v>
      </c>
      <c r="Q53" s="80">
        <f t="shared" si="49"/>
        <v>842.57260240751111</v>
      </c>
      <c r="R53" s="80">
        <f t="shared" si="49"/>
        <v>952.97458313089203</v>
      </c>
      <c r="S53" s="80">
        <f t="shared" si="49"/>
        <v>1073.8253932490279</v>
      </c>
      <c r="T53" s="80">
        <f t="shared" si="49"/>
        <v>1206.1832918976725</v>
      </c>
      <c r="U53" s="80">
        <f t="shared" si="49"/>
        <v>1351.2120615693352</v>
      </c>
      <c r="V53" s="80">
        <f t="shared" si="49"/>
        <v>1510.191567292502</v>
      </c>
      <c r="W53" s="80">
        <f t="shared" si="49"/>
        <v>1684.5293715739876</v>
      </c>
      <c r="X53" s="80">
        <f t="shared" si="49"/>
        <v>1875.773510684226</v>
      </c>
      <c r="Y53" s="80">
        <f t="shared" si="49"/>
        <v>2085.6265484232217</v>
      </c>
      <c r="Z53" s="80">
        <f t="shared" si="49"/>
        <v>2315.9610351185684</v>
      </c>
      <c r="AA53" s="80">
        <f t="shared" si="49"/>
        <v>2568.8365123820117</v>
      </c>
      <c r="AB53" s="80">
        <f t="shared" si="49"/>
        <v>2861.7812337136415</v>
      </c>
      <c r="AC53" s="80">
        <f t="shared" si="49"/>
        <v>3200.7572279533351</v>
      </c>
      <c r="AD53" s="80">
        <f t="shared" si="49"/>
        <v>3592.6219220736602</v>
      </c>
      <c r="AE53" s="80">
        <f t="shared" si="49"/>
        <v>4045.2624261589162</v>
      </c>
      <c r="AF53" s="80">
        <f t="shared" si="49"/>
        <v>4567.7499616906398</v>
      </c>
      <c r="AG53" s="80">
        <f t="shared" si="49"/>
        <v>5170.5174546228955</v>
      </c>
      <c r="AH53" s="80">
        <f t="shared" si="49"/>
        <v>5865.5637679534466</v>
      </c>
      <c r="AI53" s="80">
        <f t="shared" si="49"/>
        <v>6666.6885697030993</v>
      </c>
      <c r="AJ53" s="80">
        <f t="shared" si="49"/>
        <v>7589.7624316026095</v>
      </c>
      <c r="AK53" s="80">
        <f t="shared" si="49"/>
        <v>8653.0374430817646</v>
      </c>
      <c r="AL53" s="80">
        <f t="shared" si="49"/>
        <v>9877.5044178446533</v>
      </c>
      <c r="AM53" s="80">
        <f t="shared" si="49"/>
        <v>11287.303681908033</v>
      </c>
      <c r="AN53" s="23"/>
      <c r="AO53" s="28">
        <f>SUM(D53:F53)</f>
        <v>170.38905718537416</v>
      </c>
      <c r="AP53" s="28">
        <f>SUM(G53:I53)</f>
        <v>561.30022301318945</v>
      </c>
      <c r="AQ53" s="28">
        <f>SUM(J53:L53)</f>
        <v>1059.4134897335975</v>
      </c>
      <c r="AR53" s="28">
        <f>SUM(M53:O53)</f>
        <v>1701.6846674035273</v>
      </c>
      <c r="AS53" s="28">
        <f>SUM(P53:R53)</f>
        <v>2537.2043014404708</v>
      </c>
      <c r="AT53" s="28">
        <f>SUM(S53:U53)</f>
        <v>3631.2207467160356</v>
      </c>
      <c r="AU53" s="28">
        <f>SUM(V53:X53)</f>
        <v>5070.4944495507152</v>
      </c>
      <c r="AV53" s="28">
        <f>SUM(Y53:AA53)</f>
        <v>6970.4240959238014</v>
      </c>
      <c r="AW53" s="28">
        <f>SUM(AB53:AD53)</f>
        <v>9655.1603837406365</v>
      </c>
      <c r="AX53" s="28">
        <f>SUM(AE53:AG53)</f>
        <v>13783.529842472451</v>
      </c>
      <c r="AY53" s="28">
        <f>SUM(AH53:AJ53)</f>
        <v>20122.014769259156</v>
      </c>
      <c r="AZ53" s="28">
        <f>SUM(AK53:AM53)</f>
        <v>29817.84554283445</v>
      </c>
      <c r="BA53" s="23"/>
      <c r="BB53" s="28">
        <f>SUM(AO53:AR53)</f>
        <v>3492.7874373356885</v>
      </c>
      <c r="BC53" s="28">
        <f>SUM(AS53:AV53)</f>
        <v>18209.343593631023</v>
      </c>
      <c r="BD53" s="28">
        <f>SUM(AW53:AZ53)</f>
        <v>73378.550538306692</v>
      </c>
    </row>
    <row r="54" spans="1:56">
      <c r="B54" s="21" t="s">
        <v>78</v>
      </c>
      <c r="C54" s="595">
        <v>0.2</v>
      </c>
      <c r="D54" s="597">
        <f>$C$54</f>
        <v>0.2</v>
      </c>
      <c r="E54" s="597">
        <f t="shared" ref="E54:BD54" si="50">$C$54</f>
        <v>0.2</v>
      </c>
      <c r="F54" s="597">
        <f t="shared" si="50"/>
        <v>0.2</v>
      </c>
      <c r="G54" s="597">
        <f t="shared" si="50"/>
        <v>0.2</v>
      </c>
      <c r="H54" s="597">
        <f t="shared" si="50"/>
        <v>0.2</v>
      </c>
      <c r="I54" s="597">
        <f t="shared" si="50"/>
        <v>0.2</v>
      </c>
      <c r="J54" s="597">
        <f t="shared" si="50"/>
        <v>0.2</v>
      </c>
      <c r="K54" s="597">
        <f t="shared" si="50"/>
        <v>0.2</v>
      </c>
      <c r="L54" s="597">
        <f t="shared" si="50"/>
        <v>0.2</v>
      </c>
      <c r="M54" s="597">
        <f t="shared" si="50"/>
        <v>0.2</v>
      </c>
      <c r="N54" s="597">
        <f t="shared" si="50"/>
        <v>0.2</v>
      </c>
      <c r="O54" s="597">
        <f t="shared" si="50"/>
        <v>0.2</v>
      </c>
      <c r="P54" s="597">
        <f t="shared" si="50"/>
        <v>0.2</v>
      </c>
      <c r="Q54" s="597">
        <f t="shared" si="50"/>
        <v>0.2</v>
      </c>
      <c r="R54" s="597">
        <f t="shared" si="50"/>
        <v>0.2</v>
      </c>
      <c r="S54" s="597">
        <f t="shared" si="50"/>
        <v>0.2</v>
      </c>
      <c r="T54" s="597">
        <f t="shared" si="50"/>
        <v>0.2</v>
      </c>
      <c r="U54" s="597">
        <f t="shared" si="50"/>
        <v>0.2</v>
      </c>
      <c r="V54" s="597">
        <f t="shared" si="50"/>
        <v>0.2</v>
      </c>
      <c r="W54" s="597">
        <f t="shared" si="50"/>
        <v>0.2</v>
      </c>
      <c r="X54" s="597">
        <f t="shared" si="50"/>
        <v>0.2</v>
      </c>
      <c r="Y54" s="597">
        <f t="shared" si="50"/>
        <v>0.2</v>
      </c>
      <c r="Z54" s="597">
        <f t="shared" si="50"/>
        <v>0.2</v>
      </c>
      <c r="AA54" s="597">
        <f t="shared" si="50"/>
        <v>0.2</v>
      </c>
      <c r="AB54" s="597">
        <f t="shared" si="50"/>
        <v>0.2</v>
      </c>
      <c r="AC54" s="597">
        <f t="shared" si="50"/>
        <v>0.2</v>
      </c>
      <c r="AD54" s="597">
        <f t="shared" si="50"/>
        <v>0.2</v>
      </c>
      <c r="AE54" s="597">
        <f t="shared" si="50"/>
        <v>0.2</v>
      </c>
      <c r="AF54" s="597">
        <f t="shared" si="50"/>
        <v>0.2</v>
      </c>
      <c r="AG54" s="597">
        <f t="shared" si="50"/>
        <v>0.2</v>
      </c>
      <c r="AH54" s="597">
        <f t="shared" si="50"/>
        <v>0.2</v>
      </c>
      <c r="AI54" s="597">
        <f t="shared" si="50"/>
        <v>0.2</v>
      </c>
      <c r="AJ54" s="597">
        <f t="shared" si="50"/>
        <v>0.2</v>
      </c>
      <c r="AK54" s="597">
        <f t="shared" si="50"/>
        <v>0.2</v>
      </c>
      <c r="AL54" s="597">
        <f t="shared" si="50"/>
        <v>0.2</v>
      </c>
      <c r="AM54" s="597">
        <f t="shared" si="50"/>
        <v>0.2</v>
      </c>
      <c r="AN54" s="597"/>
      <c r="AO54" s="603">
        <f t="shared" si="50"/>
        <v>0.2</v>
      </c>
      <c r="AP54" s="603">
        <f t="shared" si="50"/>
        <v>0.2</v>
      </c>
      <c r="AQ54" s="603">
        <f t="shared" si="50"/>
        <v>0.2</v>
      </c>
      <c r="AR54" s="603">
        <f t="shared" si="50"/>
        <v>0.2</v>
      </c>
      <c r="AS54" s="603">
        <f t="shared" si="50"/>
        <v>0.2</v>
      </c>
      <c r="AT54" s="603">
        <f t="shared" si="50"/>
        <v>0.2</v>
      </c>
      <c r="AU54" s="603">
        <f t="shared" si="50"/>
        <v>0.2</v>
      </c>
      <c r="AV54" s="603">
        <f t="shared" si="50"/>
        <v>0.2</v>
      </c>
      <c r="AW54" s="603">
        <f t="shared" si="50"/>
        <v>0.2</v>
      </c>
      <c r="AX54" s="603">
        <f t="shared" si="50"/>
        <v>0.2</v>
      </c>
      <c r="AY54" s="603">
        <f t="shared" si="50"/>
        <v>0.2</v>
      </c>
      <c r="AZ54" s="603">
        <f t="shared" si="50"/>
        <v>0.2</v>
      </c>
      <c r="BA54" s="597"/>
      <c r="BB54" s="603">
        <f t="shared" si="50"/>
        <v>0.2</v>
      </c>
      <c r="BC54" s="603">
        <f t="shared" si="50"/>
        <v>0.2</v>
      </c>
      <c r="BD54" s="603">
        <f t="shared" si="50"/>
        <v>0.2</v>
      </c>
    </row>
    <row r="55" spans="1:56">
      <c r="B55" s="205" t="s">
        <v>77</v>
      </c>
      <c r="C55" s="204"/>
      <c r="D55" s="203">
        <f>D53*D54</f>
        <v>3.75</v>
      </c>
      <c r="E55" s="203">
        <f t="shared" ref="E55:AM55" si="51">E53*E54</f>
        <v>11.165178571428573</v>
      </c>
      <c r="F55" s="203">
        <f t="shared" si="51"/>
        <v>19.162632865646259</v>
      </c>
      <c r="G55" s="203">
        <f t="shared" si="51"/>
        <v>27.80419236035188</v>
      </c>
      <c r="H55" s="203">
        <f t="shared" si="51"/>
        <v>37.157788009343925</v>
      </c>
      <c r="I55" s="203">
        <f t="shared" si="51"/>
        <v>47.298064232942096</v>
      </c>
      <c r="J55" s="203">
        <f t="shared" si="51"/>
        <v>58.307052065768403</v>
      </c>
      <c r="K55" s="203">
        <f t="shared" si="51"/>
        <v>70.274909578566493</v>
      </c>
      <c r="L55" s="203">
        <f t="shared" si="51"/>
        <v>83.300736302384649</v>
      </c>
      <c r="M55" s="203">
        <f t="shared" si="51"/>
        <v>97.493469056259286</v>
      </c>
      <c r="N55" s="203">
        <f t="shared" si="51"/>
        <v>112.97286731962961</v>
      </c>
      <c r="O55" s="203">
        <f t="shared" si="51"/>
        <v>129.87059710481657</v>
      </c>
      <c r="P55" s="203">
        <f t="shared" si="51"/>
        <v>148.33142318041357</v>
      </c>
      <c r="Q55" s="203">
        <f t="shared" si="51"/>
        <v>168.51452048150225</v>
      </c>
      <c r="R55" s="203">
        <f t="shared" si="51"/>
        <v>190.59491662617842</v>
      </c>
      <c r="S55" s="203">
        <f t="shared" si="51"/>
        <v>214.76507864980559</v>
      </c>
      <c r="T55" s="203">
        <f t="shared" si="51"/>
        <v>241.2366583795345</v>
      </c>
      <c r="U55" s="203">
        <f t="shared" si="51"/>
        <v>270.24241231386708</v>
      </c>
      <c r="V55" s="203">
        <f t="shared" si="51"/>
        <v>302.0383134585004</v>
      </c>
      <c r="W55" s="203">
        <f t="shared" si="51"/>
        <v>336.90587431479753</v>
      </c>
      <c r="X55" s="203">
        <f t="shared" si="51"/>
        <v>375.15470213684523</v>
      </c>
      <c r="Y55" s="203">
        <f t="shared" si="51"/>
        <v>417.12530968464438</v>
      </c>
      <c r="Z55" s="203">
        <f t="shared" si="51"/>
        <v>463.19220702371371</v>
      </c>
      <c r="AA55" s="203">
        <f t="shared" si="51"/>
        <v>513.76730247640239</v>
      </c>
      <c r="AB55" s="203">
        <f t="shared" si="51"/>
        <v>572.35624674272833</v>
      </c>
      <c r="AC55" s="203">
        <f t="shared" si="51"/>
        <v>640.15144559066709</v>
      </c>
      <c r="AD55" s="203">
        <f t="shared" si="51"/>
        <v>718.52438441473214</v>
      </c>
      <c r="AE55" s="203">
        <f t="shared" si="51"/>
        <v>809.05248523178329</v>
      </c>
      <c r="AF55" s="203">
        <f t="shared" si="51"/>
        <v>913.54999233812805</v>
      </c>
      <c r="AG55" s="203">
        <f t="shared" si="51"/>
        <v>1034.1034909245791</v>
      </c>
      <c r="AH55" s="203">
        <f t="shared" si="51"/>
        <v>1173.1127535906894</v>
      </c>
      <c r="AI55" s="203">
        <f t="shared" si="51"/>
        <v>1333.33771394062</v>
      </c>
      <c r="AJ55" s="203">
        <f t="shared" si="51"/>
        <v>1517.952486320522</v>
      </c>
      <c r="AK55" s="203">
        <f t="shared" si="51"/>
        <v>1730.6074886163531</v>
      </c>
      <c r="AL55" s="203">
        <f t="shared" si="51"/>
        <v>1975.5008835689307</v>
      </c>
      <c r="AM55" s="203">
        <f t="shared" si="51"/>
        <v>2257.4607363816067</v>
      </c>
      <c r="AN55" s="23"/>
      <c r="AO55" s="28">
        <f>SUM(D55:F55)</f>
        <v>34.077811437074828</v>
      </c>
      <c r="AP55" s="28">
        <f>SUM(G55:I55)</f>
        <v>112.2600446026379</v>
      </c>
      <c r="AQ55" s="28">
        <f>SUM(J55:L55)</f>
        <v>211.88269794671956</v>
      </c>
      <c r="AR55" s="28">
        <f>SUM(M55:O55)</f>
        <v>340.33693348070545</v>
      </c>
      <c r="AS55" s="28">
        <f>SUM(P55:R55)</f>
        <v>507.44086028809426</v>
      </c>
      <c r="AT55" s="28">
        <f>SUM(S55:U55)</f>
        <v>726.24414934320725</v>
      </c>
      <c r="AU55" s="28">
        <f>SUM(V55:X55)</f>
        <v>1014.0988899101432</v>
      </c>
      <c r="AV55" s="28">
        <f>SUM(Y55:AA55)</f>
        <v>1394.0848191847604</v>
      </c>
      <c r="AW55" s="28">
        <f>SUM(AB55:AD55)</f>
        <v>1931.0320767481276</v>
      </c>
      <c r="AX55" s="28">
        <f>SUM(AE55:AG55)</f>
        <v>2756.7059684944907</v>
      </c>
      <c r="AY55" s="28">
        <f>SUM(AH55:AJ55)</f>
        <v>4024.4029538518312</v>
      </c>
      <c r="AZ55" s="28">
        <f>SUM(AK55:AM55)</f>
        <v>5963.5691085668905</v>
      </c>
      <c r="BA55" s="23"/>
      <c r="BB55" s="28">
        <f>SUM(AO55:AR55)</f>
        <v>698.55748746713766</v>
      </c>
      <c r="BC55" s="28">
        <f>SUM(AS55:AV55)</f>
        <v>3641.8687187262049</v>
      </c>
      <c r="BD55" s="28">
        <f>SUM(AW55:AZ55)</f>
        <v>14675.71010766134</v>
      </c>
    </row>
    <row r="56" spans="1:56">
      <c r="B56" s="21" t="s">
        <v>76</v>
      </c>
      <c r="C56" s="202"/>
      <c r="D56" s="201">
        <f t="shared" ref="D56:AM56" si="52">D51*D54</f>
        <v>0.05</v>
      </c>
      <c r="E56" s="201">
        <f t="shared" si="52"/>
        <v>0.05</v>
      </c>
      <c r="F56" s="201">
        <f t="shared" si="52"/>
        <v>0.05</v>
      </c>
      <c r="G56" s="201">
        <f t="shared" si="52"/>
        <v>0.05</v>
      </c>
      <c r="H56" s="201">
        <f t="shared" si="52"/>
        <v>0.05</v>
      </c>
      <c r="I56" s="201">
        <f t="shared" si="52"/>
        <v>0.05</v>
      </c>
      <c r="J56" s="201">
        <f t="shared" si="52"/>
        <v>0.05</v>
      </c>
      <c r="K56" s="201">
        <f t="shared" si="52"/>
        <v>0.05</v>
      </c>
      <c r="L56" s="201">
        <f t="shared" si="52"/>
        <v>0.05</v>
      </c>
      <c r="M56" s="201">
        <f t="shared" si="52"/>
        <v>0.05</v>
      </c>
      <c r="N56" s="201">
        <f t="shared" si="52"/>
        <v>0.05</v>
      </c>
      <c r="O56" s="201">
        <f t="shared" si="52"/>
        <v>0.05</v>
      </c>
      <c r="P56" s="201">
        <f t="shared" si="52"/>
        <v>0.05</v>
      </c>
      <c r="Q56" s="201">
        <f t="shared" si="52"/>
        <v>0.05</v>
      </c>
      <c r="R56" s="201">
        <f t="shared" si="52"/>
        <v>0.05</v>
      </c>
      <c r="S56" s="201">
        <f t="shared" si="52"/>
        <v>0.05</v>
      </c>
      <c r="T56" s="201">
        <f t="shared" si="52"/>
        <v>0.05</v>
      </c>
      <c r="U56" s="201">
        <f t="shared" si="52"/>
        <v>0.05</v>
      </c>
      <c r="V56" s="201">
        <f t="shared" si="52"/>
        <v>0.05</v>
      </c>
      <c r="W56" s="201">
        <f t="shared" si="52"/>
        <v>0.05</v>
      </c>
      <c r="X56" s="201">
        <f t="shared" si="52"/>
        <v>0.05</v>
      </c>
      <c r="Y56" s="201">
        <f t="shared" si="52"/>
        <v>0.05</v>
      </c>
      <c r="Z56" s="201">
        <f t="shared" si="52"/>
        <v>0.05</v>
      </c>
      <c r="AA56" s="201">
        <f t="shared" si="52"/>
        <v>0.05</v>
      </c>
      <c r="AB56" s="201">
        <f t="shared" si="52"/>
        <v>0.05</v>
      </c>
      <c r="AC56" s="201">
        <f t="shared" si="52"/>
        <v>0.05</v>
      </c>
      <c r="AD56" s="201">
        <f t="shared" si="52"/>
        <v>0.05</v>
      </c>
      <c r="AE56" s="201">
        <f t="shared" si="52"/>
        <v>0.05</v>
      </c>
      <c r="AF56" s="201">
        <f t="shared" si="52"/>
        <v>0.05</v>
      </c>
      <c r="AG56" s="201">
        <f t="shared" si="52"/>
        <v>0.05</v>
      </c>
      <c r="AH56" s="201">
        <f t="shared" si="52"/>
        <v>0.05</v>
      </c>
      <c r="AI56" s="201">
        <f t="shared" si="52"/>
        <v>0.05</v>
      </c>
      <c r="AJ56" s="201">
        <f t="shared" si="52"/>
        <v>0.05</v>
      </c>
      <c r="AK56" s="201">
        <f t="shared" si="52"/>
        <v>0.05</v>
      </c>
      <c r="AL56" s="201">
        <f t="shared" si="52"/>
        <v>0.05</v>
      </c>
      <c r="AM56" s="201">
        <f t="shared" si="52"/>
        <v>0.05</v>
      </c>
      <c r="AN56" s="201"/>
      <c r="AO56" s="201">
        <f t="shared" ref="AO56:AZ56" si="53">AO51*AO54</f>
        <v>0.05</v>
      </c>
      <c r="AP56" s="201">
        <f t="shared" si="53"/>
        <v>0.05</v>
      </c>
      <c r="AQ56" s="201">
        <f t="shared" si="53"/>
        <v>0.05</v>
      </c>
      <c r="AR56" s="201">
        <f t="shared" si="53"/>
        <v>0.05</v>
      </c>
      <c r="AS56" s="201">
        <f t="shared" si="53"/>
        <v>0.05</v>
      </c>
      <c r="AT56" s="201">
        <f t="shared" si="53"/>
        <v>0.05</v>
      </c>
      <c r="AU56" s="201">
        <f t="shared" si="53"/>
        <v>0.05</v>
      </c>
      <c r="AV56" s="201">
        <f t="shared" si="53"/>
        <v>0.05</v>
      </c>
      <c r="AW56" s="201">
        <f t="shared" si="53"/>
        <v>0.05</v>
      </c>
      <c r="AX56" s="201">
        <f t="shared" si="53"/>
        <v>0.05</v>
      </c>
      <c r="AY56" s="201">
        <f t="shared" si="53"/>
        <v>0.05</v>
      </c>
      <c r="AZ56" s="201">
        <f t="shared" si="53"/>
        <v>0.05</v>
      </c>
      <c r="BA56" s="201"/>
      <c r="BB56" s="201">
        <f>BB51*BB54</f>
        <v>0.05</v>
      </c>
      <c r="BC56" s="201">
        <f>BC51*BC54</f>
        <v>0.05</v>
      </c>
      <c r="BD56" s="201">
        <f>BD51*BD54</f>
        <v>0.05</v>
      </c>
    </row>
    <row r="57" spans="1:56">
      <c r="B57" s="134"/>
      <c r="C57" s="200"/>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O57" s="3"/>
      <c r="AP57" s="3"/>
      <c r="AQ57" s="3"/>
      <c r="AR57" s="3"/>
      <c r="AS57" s="3"/>
      <c r="AT57" s="3"/>
      <c r="AU57" s="3"/>
      <c r="AV57" s="3"/>
      <c r="AW57" s="3"/>
      <c r="AX57" s="3"/>
      <c r="AY57" s="3"/>
      <c r="AZ57" s="3"/>
      <c r="BB57" s="3"/>
      <c r="BC57" s="3"/>
      <c r="BD57" s="3"/>
    </row>
    <row r="58" spans="1:56">
      <c r="B58" s="198" t="s">
        <v>75</v>
      </c>
      <c r="C58" s="152"/>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53"/>
      <c r="AO58" s="153"/>
      <c r="AP58" s="153"/>
      <c r="AQ58" s="153"/>
      <c r="AR58" s="153"/>
      <c r="AS58" s="153"/>
      <c r="AT58" s="153"/>
      <c r="AU58" s="153"/>
      <c r="AV58" s="153"/>
      <c r="AW58" s="153"/>
      <c r="AX58" s="153"/>
      <c r="AY58" s="153"/>
      <c r="AZ58" s="153"/>
      <c r="BA58" s="153"/>
      <c r="BB58" s="153"/>
      <c r="BC58" s="153"/>
      <c r="BD58" s="153"/>
    </row>
    <row r="59" spans="1:56">
      <c r="B59" s="152" t="s">
        <v>74</v>
      </c>
      <c r="C59" s="152"/>
      <c r="D59" s="195">
        <f t="shared" ref="D59:AM59" si="54">D23</f>
        <v>15</v>
      </c>
      <c r="E59" s="195">
        <f t="shared" si="54"/>
        <v>89.660714285714278</v>
      </c>
      <c r="F59" s="195">
        <f t="shared" si="54"/>
        <v>200.13267431972787</v>
      </c>
      <c r="G59" s="195">
        <f t="shared" si="54"/>
        <v>345.60586382916256</v>
      </c>
      <c r="H59" s="195">
        <f t="shared" si="54"/>
        <v>502.78858833778867</v>
      </c>
      <c r="I59" s="195">
        <f t="shared" si="54"/>
        <v>672.91598931586248</v>
      </c>
      <c r="J59" s="195">
        <f t="shared" si="54"/>
        <v>857.34527050990846</v>
      </c>
      <c r="K59" s="195">
        <f t="shared" si="54"/>
        <v>1057.5679370102796</v>
      </c>
      <c r="L59" s="195">
        <f t="shared" si="54"/>
        <v>1275.223257482666</v>
      </c>
      <c r="M59" s="195">
        <f t="shared" si="54"/>
        <v>1512.1130718967484</v>
      </c>
      <c r="N59" s="195">
        <f t="shared" si="54"/>
        <v>1770.2180793181317</v>
      </c>
      <c r="O59" s="195">
        <f t="shared" si="54"/>
        <v>2051.7157537859357</v>
      </c>
      <c r="P59" s="195">
        <f t="shared" si="54"/>
        <v>2359.0000511003013</v>
      </c>
      <c r="Q59" s="195">
        <f t="shared" si="54"/>
        <v>2694.7030856261281</v>
      </c>
      <c r="R59" s="195">
        <f t="shared" si="54"/>
        <v>3061.7189741296565</v>
      </c>
      <c r="S59" s="195">
        <f t="shared" si="54"/>
        <v>3463.2300633658269</v>
      </c>
      <c r="T59" s="195">
        <f t="shared" si="54"/>
        <v>3902.7357798058028</v>
      </c>
      <c r="U59" s="195">
        <f t="shared" si="54"/>
        <v>4384.0843637326761</v>
      </c>
      <c r="V59" s="195">
        <f t="shared" si="54"/>
        <v>4911.5077761558323</v>
      </c>
      <c r="W59" s="195">
        <f t="shared" si="54"/>
        <v>5489.6600958392246</v>
      </c>
      <c r="X59" s="195">
        <f t="shared" si="54"/>
        <v>6123.659755467992</v>
      </c>
      <c r="Y59" s="195">
        <f t="shared" si="54"/>
        <v>6819.1360008800511</v>
      </c>
      <c r="Z59" s="195">
        <f t="shared" si="54"/>
        <v>7582.2799956816016</v>
      </c>
      <c r="AA59" s="195">
        <f t="shared" si="54"/>
        <v>8419.9010357971692</v>
      </c>
      <c r="AB59" s="195">
        <f t="shared" si="54"/>
        <v>9389.9446345794713</v>
      </c>
      <c r="AC59" s="195">
        <f t="shared" si="54"/>
        <v>10512.120832197164</v>
      </c>
      <c r="AD59" s="195">
        <f t="shared" si="54"/>
        <v>11809.099643331101</v>
      </c>
      <c r="AE59" s="195">
        <f t="shared" si="54"/>
        <v>13306.954974897291</v>
      </c>
      <c r="AF59" s="195">
        <f t="shared" si="54"/>
        <v>15035.67513320286</v>
      </c>
      <c r="AG59" s="195">
        <f t="shared" si="54"/>
        <v>17029.749908909798</v>
      </c>
      <c r="AH59" s="195">
        <f t="shared" si="54"/>
        <v>19328.845726438489</v>
      </c>
      <c r="AI59" s="195">
        <f t="shared" si="54"/>
        <v>21978.582067438561</v>
      </c>
      <c r="AJ59" s="195">
        <f t="shared" si="54"/>
        <v>25031.424359399771</v>
      </c>
      <c r="AK59" s="195">
        <f t="shared" si="54"/>
        <v>28547.710799137232</v>
      </c>
      <c r="AL59" s="195">
        <f t="shared" si="54"/>
        <v>32596.833201346362</v>
      </c>
      <c r="AM59" s="195">
        <f t="shared" si="54"/>
        <v>37258.594975953005</v>
      </c>
      <c r="AN59" s="195"/>
      <c r="AO59" s="195">
        <f t="shared" ref="AO59:AZ59" si="55">AO23</f>
        <v>200.13267431972787</v>
      </c>
      <c r="AP59" s="195">
        <f t="shared" si="55"/>
        <v>672.91598931586248</v>
      </c>
      <c r="AQ59" s="195">
        <f t="shared" si="55"/>
        <v>1275.223257482666</v>
      </c>
      <c r="AR59" s="195">
        <f t="shared" si="55"/>
        <v>2051.7157537859357</v>
      </c>
      <c r="AS59" s="195">
        <f t="shared" si="55"/>
        <v>3061.7189741296565</v>
      </c>
      <c r="AT59" s="195">
        <f t="shared" si="55"/>
        <v>4384.0843637326761</v>
      </c>
      <c r="AU59" s="195">
        <f t="shared" si="55"/>
        <v>6123.659755467992</v>
      </c>
      <c r="AV59" s="195">
        <f t="shared" si="55"/>
        <v>8419.9010357971692</v>
      </c>
      <c r="AW59" s="195">
        <f t="shared" si="55"/>
        <v>11809.099643331101</v>
      </c>
      <c r="AX59" s="195">
        <f t="shared" si="55"/>
        <v>17029.749908909798</v>
      </c>
      <c r="AY59" s="195">
        <f t="shared" si="55"/>
        <v>25031.424359399771</v>
      </c>
      <c r="AZ59" s="195">
        <f t="shared" si="55"/>
        <v>37258.594975953005</v>
      </c>
      <c r="BA59" s="195"/>
      <c r="BB59" s="195">
        <f>BB23</f>
        <v>2051.7157537859357</v>
      </c>
      <c r="BC59" s="195">
        <f>BC23</f>
        <v>8419.9010357971692</v>
      </c>
      <c r="BD59" s="195">
        <f>BD23</f>
        <v>37258.594975953005</v>
      </c>
    </row>
    <row r="60" spans="1:56">
      <c r="B60" s="152" t="s">
        <v>73</v>
      </c>
      <c r="C60" s="193">
        <v>10</v>
      </c>
      <c r="D60" s="192">
        <f t="shared" ref="D60:AM60" si="56">$C$60</f>
        <v>10</v>
      </c>
      <c r="E60" s="192">
        <f t="shared" si="56"/>
        <v>10</v>
      </c>
      <c r="F60" s="192">
        <f t="shared" si="56"/>
        <v>10</v>
      </c>
      <c r="G60" s="192">
        <f t="shared" si="56"/>
        <v>10</v>
      </c>
      <c r="H60" s="192">
        <f t="shared" si="56"/>
        <v>10</v>
      </c>
      <c r="I60" s="192">
        <f t="shared" si="56"/>
        <v>10</v>
      </c>
      <c r="J60" s="192">
        <f t="shared" si="56"/>
        <v>10</v>
      </c>
      <c r="K60" s="192">
        <f t="shared" si="56"/>
        <v>10</v>
      </c>
      <c r="L60" s="192">
        <f t="shared" si="56"/>
        <v>10</v>
      </c>
      <c r="M60" s="192">
        <f t="shared" si="56"/>
        <v>10</v>
      </c>
      <c r="N60" s="192">
        <f t="shared" si="56"/>
        <v>10</v>
      </c>
      <c r="O60" s="192">
        <f t="shared" si="56"/>
        <v>10</v>
      </c>
      <c r="P60" s="192">
        <f t="shared" si="56"/>
        <v>10</v>
      </c>
      <c r="Q60" s="192">
        <f t="shared" si="56"/>
        <v>10</v>
      </c>
      <c r="R60" s="192">
        <f t="shared" si="56"/>
        <v>10</v>
      </c>
      <c r="S60" s="192">
        <f t="shared" si="56"/>
        <v>10</v>
      </c>
      <c r="T60" s="192">
        <f t="shared" si="56"/>
        <v>10</v>
      </c>
      <c r="U60" s="192">
        <f t="shared" si="56"/>
        <v>10</v>
      </c>
      <c r="V60" s="192">
        <f t="shared" si="56"/>
        <v>10</v>
      </c>
      <c r="W60" s="192">
        <f t="shared" si="56"/>
        <v>10</v>
      </c>
      <c r="X60" s="192">
        <f t="shared" si="56"/>
        <v>10</v>
      </c>
      <c r="Y60" s="192">
        <f t="shared" si="56"/>
        <v>10</v>
      </c>
      <c r="Z60" s="192">
        <f t="shared" si="56"/>
        <v>10</v>
      </c>
      <c r="AA60" s="192">
        <f t="shared" si="56"/>
        <v>10</v>
      </c>
      <c r="AB60" s="192">
        <f t="shared" si="56"/>
        <v>10</v>
      </c>
      <c r="AC60" s="192">
        <f t="shared" si="56"/>
        <v>10</v>
      </c>
      <c r="AD60" s="192">
        <f t="shared" si="56"/>
        <v>10</v>
      </c>
      <c r="AE60" s="192">
        <f t="shared" si="56"/>
        <v>10</v>
      </c>
      <c r="AF60" s="192">
        <f t="shared" si="56"/>
        <v>10</v>
      </c>
      <c r="AG60" s="192">
        <f t="shared" si="56"/>
        <v>10</v>
      </c>
      <c r="AH60" s="192">
        <f t="shared" si="56"/>
        <v>10</v>
      </c>
      <c r="AI60" s="192">
        <f t="shared" si="56"/>
        <v>10</v>
      </c>
      <c r="AJ60" s="192">
        <f t="shared" si="56"/>
        <v>10</v>
      </c>
      <c r="AK60" s="192">
        <f t="shared" si="56"/>
        <v>10</v>
      </c>
      <c r="AL60" s="192">
        <f t="shared" si="56"/>
        <v>10</v>
      </c>
      <c r="AM60" s="192">
        <f t="shared" si="56"/>
        <v>10</v>
      </c>
      <c r="AN60" s="192"/>
      <c r="AO60" s="191">
        <f t="shared" ref="AO60:AZ60" si="57">$C$60</f>
        <v>10</v>
      </c>
      <c r="AP60" s="191">
        <f t="shared" si="57"/>
        <v>10</v>
      </c>
      <c r="AQ60" s="191">
        <f t="shared" si="57"/>
        <v>10</v>
      </c>
      <c r="AR60" s="191">
        <f t="shared" si="57"/>
        <v>10</v>
      </c>
      <c r="AS60" s="191">
        <f t="shared" si="57"/>
        <v>10</v>
      </c>
      <c r="AT60" s="191">
        <f t="shared" si="57"/>
        <v>10</v>
      </c>
      <c r="AU60" s="191">
        <f t="shared" si="57"/>
        <v>10</v>
      </c>
      <c r="AV60" s="191">
        <f t="shared" si="57"/>
        <v>10</v>
      </c>
      <c r="AW60" s="191">
        <f t="shared" si="57"/>
        <v>10</v>
      </c>
      <c r="AX60" s="191">
        <f t="shared" si="57"/>
        <v>10</v>
      </c>
      <c r="AY60" s="191">
        <f t="shared" si="57"/>
        <v>10</v>
      </c>
      <c r="AZ60" s="191">
        <f t="shared" si="57"/>
        <v>10</v>
      </c>
      <c r="BA60" s="192"/>
      <c r="BB60" s="191">
        <f>$C$60</f>
        <v>10</v>
      </c>
      <c r="BC60" s="191">
        <f>$C$60</f>
        <v>10</v>
      </c>
      <c r="BD60" s="191">
        <f>$C$60</f>
        <v>10</v>
      </c>
    </row>
    <row r="61" spans="1:56" s="4" customFormat="1" ht="13.5">
      <c r="B61" s="197" t="s">
        <v>72</v>
      </c>
      <c r="C61" s="175"/>
      <c r="D61" s="190">
        <f t="shared" ref="D61:AM61" si="58">D60*D23</f>
        <v>150</v>
      </c>
      <c r="E61" s="190">
        <f t="shared" si="58"/>
        <v>896.60714285714278</v>
      </c>
      <c r="F61" s="190">
        <f t="shared" si="58"/>
        <v>2001.3267431972786</v>
      </c>
      <c r="G61" s="190">
        <f t="shared" si="58"/>
        <v>3456.0586382916254</v>
      </c>
      <c r="H61" s="190">
        <f t="shared" si="58"/>
        <v>5027.8858833778868</v>
      </c>
      <c r="I61" s="190">
        <f t="shared" si="58"/>
        <v>6729.159893158625</v>
      </c>
      <c r="J61" s="190">
        <f t="shared" si="58"/>
        <v>8573.4527050990837</v>
      </c>
      <c r="K61" s="190">
        <f t="shared" si="58"/>
        <v>10575.679370102796</v>
      </c>
      <c r="L61" s="190">
        <f t="shared" si="58"/>
        <v>12752.232574826659</v>
      </c>
      <c r="M61" s="190">
        <f t="shared" si="58"/>
        <v>15121.130718967484</v>
      </c>
      <c r="N61" s="190">
        <f t="shared" si="58"/>
        <v>17702.180793181316</v>
      </c>
      <c r="O61" s="190">
        <f t="shared" si="58"/>
        <v>20517.157537859355</v>
      </c>
      <c r="P61" s="190">
        <f t="shared" si="58"/>
        <v>23590.000511003014</v>
      </c>
      <c r="Q61" s="190">
        <f t="shared" si="58"/>
        <v>26947.030856261281</v>
      </c>
      <c r="R61" s="190">
        <f t="shared" si="58"/>
        <v>30617.189741296566</v>
      </c>
      <c r="S61" s="190">
        <f t="shared" si="58"/>
        <v>34632.300633658269</v>
      </c>
      <c r="T61" s="190">
        <f t="shared" si="58"/>
        <v>39027.35779805803</v>
      </c>
      <c r="U61" s="190">
        <f t="shared" si="58"/>
        <v>43840.843637326761</v>
      </c>
      <c r="V61" s="190">
        <f t="shared" si="58"/>
        <v>49115.077761558321</v>
      </c>
      <c r="W61" s="190">
        <f t="shared" si="58"/>
        <v>54896.600958392242</v>
      </c>
      <c r="X61" s="190">
        <f t="shared" si="58"/>
        <v>61236.597554679916</v>
      </c>
      <c r="Y61" s="190">
        <f t="shared" si="58"/>
        <v>68191.360008800519</v>
      </c>
      <c r="Z61" s="190">
        <f t="shared" si="58"/>
        <v>75822.799956816016</v>
      </c>
      <c r="AA61" s="190">
        <f t="shared" si="58"/>
        <v>84199.010357971696</v>
      </c>
      <c r="AB61" s="190">
        <f t="shared" si="58"/>
        <v>93899.446345794713</v>
      </c>
      <c r="AC61" s="190">
        <f t="shared" si="58"/>
        <v>105121.20832197164</v>
      </c>
      <c r="AD61" s="190">
        <f t="shared" si="58"/>
        <v>118090.99643331101</v>
      </c>
      <c r="AE61" s="190">
        <f t="shared" si="58"/>
        <v>133069.5497489729</v>
      </c>
      <c r="AF61" s="190">
        <f t="shared" si="58"/>
        <v>150356.75133202859</v>
      </c>
      <c r="AG61" s="190">
        <f t="shared" si="58"/>
        <v>170297.49908909798</v>
      </c>
      <c r="AH61" s="190">
        <f t="shared" si="58"/>
        <v>193288.4572643849</v>
      </c>
      <c r="AI61" s="190">
        <f t="shared" si="58"/>
        <v>219785.82067438561</v>
      </c>
      <c r="AJ61" s="190">
        <f t="shared" si="58"/>
        <v>250314.2435939977</v>
      </c>
      <c r="AK61" s="190">
        <f t="shared" si="58"/>
        <v>285477.10799137235</v>
      </c>
      <c r="AL61" s="190">
        <f t="shared" si="58"/>
        <v>325968.3320134636</v>
      </c>
      <c r="AM61" s="190">
        <f t="shared" si="58"/>
        <v>372585.94975953002</v>
      </c>
      <c r="AN61" s="163"/>
      <c r="AO61" s="188">
        <f>SUM(D61:F61)</f>
        <v>3047.9338860544212</v>
      </c>
      <c r="AP61" s="188">
        <f>SUM(G61:I61)</f>
        <v>15213.104414828138</v>
      </c>
      <c r="AQ61" s="188">
        <f>SUM(J61:L61)</f>
        <v>31901.364650028539</v>
      </c>
      <c r="AR61" s="188">
        <f>SUM(M61:O61)</f>
        <v>53340.469050008156</v>
      </c>
      <c r="AS61" s="188">
        <f>SUM(P61:R61)</f>
        <v>81154.221108560858</v>
      </c>
      <c r="AT61" s="188">
        <f>SUM(S61:U61)</f>
        <v>117500.50206904305</v>
      </c>
      <c r="AU61" s="188">
        <f>SUM(V61:X61)</f>
        <v>165248.27627463048</v>
      </c>
      <c r="AV61" s="188">
        <f>SUM(Y61:AA61)</f>
        <v>228213.17032358825</v>
      </c>
      <c r="AW61" s="188">
        <f>SUM(AB61:AD61)</f>
        <v>317111.65110107738</v>
      </c>
      <c r="AX61" s="188">
        <f>SUM(AE61:AG61)</f>
        <v>453723.80017009948</v>
      </c>
      <c r="AY61" s="188">
        <f>SUM(AH61:AJ61)</f>
        <v>663388.52153276815</v>
      </c>
      <c r="AZ61" s="188">
        <f>SUM(AK61:AM61)</f>
        <v>984031.38976436597</v>
      </c>
      <c r="BA61" s="163"/>
      <c r="BB61" s="187">
        <f>SUM(AO61:AR61)</f>
        <v>103502.87200091925</v>
      </c>
      <c r="BC61" s="187">
        <f>SUM(AS61:AV61)</f>
        <v>592116.16977582267</v>
      </c>
      <c r="BD61" s="186">
        <f>SUM(AW61:AZ61)</f>
        <v>2418255.3625683109</v>
      </c>
    </row>
    <row r="62" spans="1:56" s="4" customFormat="1" ht="13.5">
      <c r="B62" s="196"/>
      <c r="C62" s="161"/>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63"/>
      <c r="AO62" s="188"/>
      <c r="AP62" s="188"/>
      <c r="AQ62" s="188"/>
      <c r="AR62" s="188"/>
      <c r="AS62" s="188"/>
      <c r="AT62" s="188"/>
      <c r="AU62" s="188"/>
      <c r="AV62" s="188"/>
      <c r="AW62" s="188"/>
      <c r="AX62" s="188"/>
      <c r="AY62" s="188"/>
      <c r="AZ62" s="188"/>
      <c r="BA62" s="163"/>
      <c r="BB62" s="187"/>
      <c r="BC62" s="187"/>
      <c r="BD62" s="186"/>
    </row>
    <row r="63" spans="1:56" s="4" customFormat="1">
      <c r="B63" s="152" t="s">
        <v>71</v>
      </c>
      <c r="C63" s="161"/>
      <c r="D63" s="195">
        <f t="shared" ref="D63:AM63" si="59">D49</f>
        <v>75</v>
      </c>
      <c r="E63" s="195">
        <f t="shared" si="59"/>
        <v>223.30357142857144</v>
      </c>
      <c r="F63" s="195">
        <f t="shared" si="59"/>
        <v>383.25265731292518</v>
      </c>
      <c r="G63" s="195">
        <f t="shared" si="59"/>
        <v>556.08384720703759</v>
      </c>
      <c r="H63" s="195">
        <f t="shared" si="59"/>
        <v>743.15576018687841</v>
      </c>
      <c r="I63" s="195">
        <f t="shared" si="59"/>
        <v>945.96128465884181</v>
      </c>
      <c r="J63" s="195">
        <f t="shared" si="59"/>
        <v>1166.1410413153681</v>
      </c>
      <c r="K63" s="195">
        <f t="shared" si="59"/>
        <v>1405.4981915713299</v>
      </c>
      <c r="L63" s="195">
        <f t="shared" si="59"/>
        <v>1666.0147260476929</v>
      </c>
      <c r="M63" s="195">
        <f t="shared" si="59"/>
        <v>1949.8693811251856</v>
      </c>
      <c r="N63" s="195">
        <f t="shared" si="59"/>
        <v>2259.4573463925922</v>
      </c>
      <c r="O63" s="195">
        <f t="shared" si="59"/>
        <v>2597.4119420963311</v>
      </c>
      <c r="P63" s="195">
        <f t="shared" si="59"/>
        <v>2966.6284636082714</v>
      </c>
      <c r="Q63" s="195">
        <f t="shared" si="59"/>
        <v>3370.2904096300445</v>
      </c>
      <c r="R63" s="195">
        <f t="shared" si="59"/>
        <v>3811.8983325235681</v>
      </c>
      <c r="S63" s="195">
        <f t="shared" si="59"/>
        <v>4295.3015729961116</v>
      </c>
      <c r="T63" s="195">
        <f t="shared" si="59"/>
        <v>4824.7331675906898</v>
      </c>
      <c r="U63" s="195">
        <f t="shared" si="59"/>
        <v>5404.8482462773409</v>
      </c>
      <c r="V63" s="195">
        <f t="shared" si="59"/>
        <v>6040.7662691700079</v>
      </c>
      <c r="W63" s="195">
        <f t="shared" si="59"/>
        <v>6738.1174862959506</v>
      </c>
      <c r="X63" s="195">
        <f t="shared" si="59"/>
        <v>7503.0940427369042</v>
      </c>
      <c r="Y63" s="195">
        <f t="shared" si="59"/>
        <v>8342.5061936928869</v>
      </c>
      <c r="Z63" s="195">
        <f t="shared" si="59"/>
        <v>9263.8441404742734</v>
      </c>
      <c r="AA63" s="195">
        <f t="shared" si="59"/>
        <v>10275.346049528047</v>
      </c>
      <c r="AB63" s="195">
        <f t="shared" si="59"/>
        <v>11447.124934854566</v>
      </c>
      <c r="AC63" s="195">
        <f t="shared" si="59"/>
        <v>12803.028911813341</v>
      </c>
      <c r="AD63" s="195">
        <f t="shared" si="59"/>
        <v>14370.487688294641</v>
      </c>
      <c r="AE63" s="195">
        <f t="shared" si="59"/>
        <v>16181.049704635665</v>
      </c>
      <c r="AF63" s="195">
        <f t="shared" si="59"/>
        <v>18270.999846762559</v>
      </c>
      <c r="AG63" s="195">
        <f t="shared" si="59"/>
        <v>20682.069818491582</v>
      </c>
      <c r="AH63" s="195">
        <f t="shared" si="59"/>
        <v>23462.255071813786</v>
      </c>
      <c r="AI63" s="195">
        <f t="shared" si="59"/>
        <v>26666.754278812397</v>
      </c>
      <c r="AJ63" s="195">
        <f t="shared" si="59"/>
        <v>30359.049726410438</v>
      </c>
      <c r="AK63" s="195">
        <f t="shared" si="59"/>
        <v>34612.149772327059</v>
      </c>
      <c r="AL63" s="195">
        <f t="shared" si="59"/>
        <v>39510.017671378613</v>
      </c>
      <c r="AM63" s="195">
        <f t="shared" si="59"/>
        <v>45149.214727632134</v>
      </c>
      <c r="AN63" s="195"/>
      <c r="AO63" s="195">
        <f t="shared" ref="AO63:AZ63" si="60">AO49</f>
        <v>383.25265731292518</v>
      </c>
      <c r="AP63" s="195">
        <f t="shared" si="60"/>
        <v>945.96128465884181</v>
      </c>
      <c r="AQ63" s="195">
        <f t="shared" si="60"/>
        <v>1666.0147260476929</v>
      </c>
      <c r="AR63" s="195">
        <f t="shared" si="60"/>
        <v>2597.4119420963311</v>
      </c>
      <c r="AS63" s="195">
        <f t="shared" si="60"/>
        <v>3811.8983325235681</v>
      </c>
      <c r="AT63" s="195">
        <f t="shared" si="60"/>
        <v>5404.8482462773409</v>
      </c>
      <c r="AU63" s="195">
        <f t="shared" si="60"/>
        <v>7503.0940427369042</v>
      </c>
      <c r="AV63" s="195">
        <f t="shared" si="60"/>
        <v>10275.346049528047</v>
      </c>
      <c r="AW63" s="195">
        <f t="shared" si="60"/>
        <v>14370.487688294641</v>
      </c>
      <c r="AX63" s="195">
        <f t="shared" si="60"/>
        <v>20682.069818491582</v>
      </c>
      <c r="AY63" s="195">
        <f t="shared" si="60"/>
        <v>30359.049726410438</v>
      </c>
      <c r="AZ63" s="195">
        <f t="shared" si="60"/>
        <v>45149.214727632134</v>
      </c>
      <c r="BA63" s="195"/>
      <c r="BB63" s="195">
        <f>BB49</f>
        <v>2597.4119420963311</v>
      </c>
      <c r="BC63" s="195">
        <f>BC49</f>
        <v>10275.346049528047</v>
      </c>
      <c r="BD63" s="195">
        <f>BD49</f>
        <v>45149.214727632134</v>
      </c>
    </row>
    <row r="64" spans="1:56">
      <c r="B64" s="194" t="s">
        <v>70</v>
      </c>
      <c r="C64" s="193">
        <v>10</v>
      </c>
      <c r="D64" s="192">
        <f t="shared" ref="D64:AM64" si="61">$C$64</f>
        <v>10</v>
      </c>
      <c r="E64" s="192">
        <f t="shared" si="61"/>
        <v>10</v>
      </c>
      <c r="F64" s="192">
        <f t="shared" si="61"/>
        <v>10</v>
      </c>
      <c r="G64" s="192">
        <f t="shared" si="61"/>
        <v>10</v>
      </c>
      <c r="H64" s="192">
        <f t="shared" si="61"/>
        <v>10</v>
      </c>
      <c r="I64" s="192">
        <f t="shared" si="61"/>
        <v>10</v>
      </c>
      <c r="J64" s="192">
        <f t="shared" si="61"/>
        <v>10</v>
      </c>
      <c r="K64" s="192">
        <f t="shared" si="61"/>
        <v>10</v>
      </c>
      <c r="L64" s="192">
        <f t="shared" si="61"/>
        <v>10</v>
      </c>
      <c r="M64" s="192">
        <f t="shared" si="61"/>
        <v>10</v>
      </c>
      <c r="N64" s="192">
        <f t="shared" si="61"/>
        <v>10</v>
      </c>
      <c r="O64" s="192">
        <f t="shared" si="61"/>
        <v>10</v>
      </c>
      <c r="P64" s="192">
        <f t="shared" si="61"/>
        <v>10</v>
      </c>
      <c r="Q64" s="192">
        <f t="shared" si="61"/>
        <v>10</v>
      </c>
      <c r="R64" s="192">
        <f t="shared" si="61"/>
        <v>10</v>
      </c>
      <c r="S64" s="192">
        <f t="shared" si="61"/>
        <v>10</v>
      </c>
      <c r="T64" s="192">
        <f t="shared" si="61"/>
        <v>10</v>
      </c>
      <c r="U64" s="192">
        <f t="shared" si="61"/>
        <v>10</v>
      </c>
      <c r="V64" s="192">
        <f t="shared" si="61"/>
        <v>10</v>
      </c>
      <c r="W64" s="192">
        <f t="shared" si="61"/>
        <v>10</v>
      </c>
      <c r="X64" s="192">
        <f t="shared" si="61"/>
        <v>10</v>
      </c>
      <c r="Y64" s="192">
        <f t="shared" si="61"/>
        <v>10</v>
      </c>
      <c r="Z64" s="192">
        <f t="shared" si="61"/>
        <v>10</v>
      </c>
      <c r="AA64" s="192">
        <f t="shared" si="61"/>
        <v>10</v>
      </c>
      <c r="AB64" s="192">
        <f t="shared" si="61"/>
        <v>10</v>
      </c>
      <c r="AC64" s="192">
        <f t="shared" si="61"/>
        <v>10</v>
      </c>
      <c r="AD64" s="192">
        <f t="shared" si="61"/>
        <v>10</v>
      </c>
      <c r="AE64" s="192">
        <f t="shared" si="61"/>
        <v>10</v>
      </c>
      <c r="AF64" s="192">
        <f t="shared" si="61"/>
        <v>10</v>
      </c>
      <c r="AG64" s="192">
        <f t="shared" si="61"/>
        <v>10</v>
      </c>
      <c r="AH64" s="192">
        <f t="shared" si="61"/>
        <v>10</v>
      </c>
      <c r="AI64" s="192">
        <f t="shared" si="61"/>
        <v>10</v>
      </c>
      <c r="AJ64" s="192">
        <f t="shared" si="61"/>
        <v>10</v>
      </c>
      <c r="AK64" s="192">
        <f t="shared" si="61"/>
        <v>10</v>
      </c>
      <c r="AL64" s="192">
        <f t="shared" si="61"/>
        <v>10</v>
      </c>
      <c r="AM64" s="192">
        <f t="shared" si="61"/>
        <v>10</v>
      </c>
      <c r="AN64" s="192"/>
      <c r="AO64" s="191">
        <f t="shared" ref="AO64:AZ64" si="62">$C$64</f>
        <v>10</v>
      </c>
      <c r="AP64" s="191">
        <f t="shared" si="62"/>
        <v>10</v>
      </c>
      <c r="AQ64" s="191">
        <f t="shared" si="62"/>
        <v>10</v>
      </c>
      <c r="AR64" s="191">
        <f t="shared" si="62"/>
        <v>10</v>
      </c>
      <c r="AS64" s="191">
        <f t="shared" si="62"/>
        <v>10</v>
      </c>
      <c r="AT64" s="191">
        <f t="shared" si="62"/>
        <v>10</v>
      </c>
      <c r="AU64" s="191">
        <f t="shared" si="62"/>
        <v>10</v>
      </c>
      <c r="AV64" s="191">
        <f t="shared" si="62"/>
        <v>10</v>
      </c>
      <c r="AW64" s="191">
        <f t="shared" si="62"/>
        <v>10</v>
      </c>
      <c r="AX64" s="191">
        <f t="shared" si="62"/>
        <v>10</v>
      </c>
      <c r="AY64" s="191">
        <f t="shared" si="62"/>
        <v>10</v>
      </c>
      <c r="AZ64" s="191">
        <f t="shared" si="62"/>
        <v>10</v>
      </c>
      <c r="BA64" s="192"/>
      <c r="BB64" s="191">
        <f>$C$64</f>
        <v>10</v>
      </c>
      <c r="BC64" s="191">
        <f>$C$64</f>
        <v>10</v>
      </c>
      <c r="BD64" s="191">
        <f>$C$64</f>
        <v>10</v>
      </c>
    </row>
    <row r="65" spans="2:57" s="4" customFormat="1" ht="13.5">
      <c r="B65" s="189" t="s">
        <v>69</v>
      </c>
      <c r="C65" s="175"/>
      <c r="D65" s="190">
        <f t="shared" ref="D65:AM65" si="63">D64*D49</f>
        <v>750</v>
      </c>
      <c r="E65" s="190">
        <f t="shared" si="63"/>
        <v>2233.0357142857147</v>
      </c>
      <c r="F65" s="190">
        <f t="shared" si="63"/>
        <v>3832.526573129252</v>
      </c>
      <c r="G65" s="190">
        <f t="shared" si="63"/>
        <v>5560.8384720703762</v>
      </c>
      <c r="H65" s="190">
        <f t="shared" si="63"/>
        <v>7431.5576018687843</v>
      </c>
      <c r="I65" s="190">
        <f t="shared" si="63"/>
        <v>9459.6128465884176</v>
      </c>
      <c r="J65" s="190">
        <f t="shared" si="63"/>
        <v>11661.410413153681</v>
      </c>
      <c r="K65" s="190">
        <f t="shared" si="63"/>
        <v>14054.981915713299</v>
      </c>
      <c r="L65" s="190">
        <f t="shared" si="63"/>
        <v>16660.14726047693</v>
      </c>
      <c r="M65" s="190">
        <f t="shared" si="63"/>
        <v>19498.693811251855</v>
      </c>
      <c r="N65" s="190">
        <f t="shared" si="63"/>
        <v>22594.573463925921</v>
      </c>
      <c r="O65" s="190">
        <f t="shared" si="63"/>
        <v>25974.11942096331</v>
      </c>
      <c r="P65" s="190">
        <f t="shared" si="63"/>
        <v>29666.284636082713</v>
      </c>
      <c r="Q65" s="190">
        <f t="shared" si="63"/>
        <v>33702.904096300445</v>
      </c>
      <c r="R65" s="190">
        <f t="shared" si="63"/>
        <v>38118.983325235684</v>
      </c>
      <c r="S65" s="190">
        <f t="shared" si="63"/>
        <v>42953.015729961116</v>
      </c>
      <c r="T65" s="190">
        <f t="shared" si="63"/>
        <v>48247.331675906898</v>
      </c>
      <c r="U65" s="190">
        <f t="shared" si="63"/>
        <v>54048.482462773405</v>
      </c>
      <c r="V65" s="190">
        <f t="shared" si="63"/>
        <v>60407.662691700083</v>
      </c>
      <c r="W65" s="190">
        <f t="shared" si="63"/>
        <v>67381.174862959509</v>
      </c>
      <c r="X65" s="190">
        <f t="shared" si="63"/>
        <v>75030.940427369045</v>
      </c>
      <c r="Y65" s="190">
        <f t="shared" si="63"/>
        <v>83425.061936928862</v>
      </c>
      <c r="Z65" s="190">
        <f t="shared" si="63"/>
        <v>92638.441404742742</v>
      </c>
      <c r="AA65" s="190">
        <f t="shared" si="63"/>
        <v>102753.46049528047</v>
      </c>
      <c r="AB65" s="190">
        <f t="shared" si="63"/>
        <v>114471.24934854567</v>
      </c>
      <c r="AC65" s="190">
        <f t="shared" si="63"/>
        <v>128030.2891181334</v>
      </c>
      <c r="AD65" s="190">
        <f t="shared" si="63"/>
        <v>143704.87688294641</v>
      </c>
      <c r="AE65" s="190">
        <f t="shared" si="63"/>
        <v>161810.49704635664</v>
      </c>
      <c r="AF65" s="190">
        <f t="shared" si="63"/>
        <v>182709.99846762558</v>
      </c>
      <c r="AG65" s="190">
        <f t="shared" si="63"/>
        <v>206820.69818491582</v>
      </c>
      <c r="AH65" s="190">
        <f t="shared" si="63"/>
        <v>234622.55071813788</v>
      </c>
      <c r="AI65" s="190">
        <f t="shared" si="63"/>
        <v>266667.54278812394</v>
      </c>
      <c r="AJ65" s="190">
        <f t="shared" si="63"/>
        <v>303590.49726410437</v>
      </c>
      <c r="AK65" s="190">
        <f t="shared" si="63"/>
        <v>346121.49772327056</v>
      </c>
      <c r="AL65" s="190">
        <f t="shared" si="63"/>
        <v>395100.17671378615</v>
      </c>
      <c r="AM65" s="190">
        <f t="shared" si="63"/>
        <v>451492.14727632131</v>
      </c>
      <c r="AN65" s="163"/>
      <c r="AO65" s="188">
        <f>SUM(D65:F65)</f>
        <v>6815.5622874149667</v>
      </c>
      <c r="AP65" s="188">
        <f>SUM(G65:I65)</f>
        <v>22452.00892052758</v>
      </c>
      <c r="AQ65" s="188">
        <f>SUM(J65:L65)</f>
        <v>42376.539589343913</v>
      </c>
      <c r="AR65" s="188">
        <f>SUM(M65:O65)</f>
        <v>68067.386696141082</v>
      </c>
      <c r="AS65" s="188">
        <f>SUM(P65:R65)</f>
        <v>101488.17205761885</v>
      </c>
      <c r="AT65" s="188">
        <f>SUM(S65:U65)</f>
        <v>145248.82986864142</v>
      </c>
      <c r="AU65" s="188">
        <f>SUM(V65:X65)</f>
        <v>202819.77798202864</v>
      </c>
      <c r="AV65" s="188">
        <f>SUM(Y65:AA65)</f>
        <v>278816.96383695205</v>
      </c>
      <c r="AW65" s="188">
        <f>SUM(AB65:AD65)</f>
        <v>386206.41534962546</v>
      </c>
      <c r="AX65" s="188">
        <f>SUM(AE65:AG65)</f>
        <v>551341.19369889807</v>
      </c>
      <c r="AY65" s="188">
        <f>SUM(AH65:AJ65)</f>
        <v>804880.59077036614</v>
      </c>
      <c r="AZ65" s="188">
        <f>SUM(AK65:AM65)</f>
        <v>1192713.8217133782</v>
      </c>
      <c r="BA65" s="163"/>
      <c r="BB65" s="187">
        <f>SUM(AO65:AR65)</f>
        <v>139711.49749342754</v>
      </c>
      <c r="BC65" s="187">
        <f>SUM(AS65:AV65)</f>
        <v>728373.74374524096</v>
      </c>
      <c r="BD65" s="186">
        <f>SUM(AW65:AZ65)</f>
        <v>2935142.0215322678</v>
      </c>
    </row>
    <row r="66" spans="2:57" s="4" customFormat="1" ht="13.5">
      <c r="B66" s="189"/>
      <c r="C66" s="161"/>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63"/>
      <c r="AO66" s="188"/>
      <c r="AP66" s="188"/>
      <c r="AQ66" s="188"/>
      <c r="AR66" s="188"/>
      <c r="AS66" s="188"/>
      <c r="AT66" s="188"/>
      <c r="AU66" s="188"/>
      <c r="AV66" s="188"/>
      <c r="AW66" s="188"/>
      <c r="AX66" s="188"/>
      <c r="AY66" s="188"/>
      <c r="AZ66" s="188"/>
      <c r="BA66" s="163"/>
      <c r="BB66" s="187"/>
      <c r="BC66" s="187"/>
      <c r="BD66" s="186"/>
    </row>
    <row r="67" spans="2:57" s="4" customFormat="1">
      <c r="B67" s="163" t="s">
        <v>68</v>
      </c>
      <c r="C67" s="163"/>
      <c r="D67" s="185">
        <f t="shared" ref="D67:AM67" si="64">MIN(D61,D65)</f>
        <v>150</v>
      </c>
      <c r="E67" s="185">
        <f t="shared" si="64"/>
        <v>896.60714285714278</v>
      </c>
      <c r="F67" s="185">
        <f t="shared" si="64"/>
        <v>2001.3267431972786</v>
      </c>
      <c r="G67" s="185">
        <f t="shared" si="64"/>
        <v>3456.0586382916254</v>
      </c>
      <c r="H67" s="185">
        <f t="shared" si="64"/>
        <v>5027.8858833778868</v>
      </c>
      <c r="I67" s="185">
        <f t="shared" si="64"/>
        <v>6729.159893158625</v>
      </c>
      <c r="J67" s="185">
        <f t="shared" si="64"/>
        <v>8573.4527050990837</v>
      </c>
      <c r="K67" s="185">
        <f t="shared" si="64"/>
        <v>10575.679370102796</v>
      </c>
      <c r="L67" s="185">
        <f t="shared" si="64"/>
        <v>12752.232574826659</v>
      </c>
      <c r="M67" s="185">
        <f t="shared" si="64"/>
        <v>15121.130718967484</v>
      </c>
      <c r="N67" s="185">
        <f t="shared" si="64"/>
        <v>17702.180793181316</v>
      </c>
      <c r="O67" s="185">
        <f t="shared" si="64"/>
        <v>20517.157537859355</v>
      </c>
      <c r="P67" s="185">
        <f t="shared" si="64"/>
        <v>23590.000511003014</v>
      </c>
      <c r="Q67" s="185">
        <f t="shared" si="64"/>
        <v>26947.030856261281</v>
      </c>
      <c r="R67" s="185">
        <f t="shared" si="64"/>
        <v>30617.189741296566</v>
      </c>
      <c r="S67" s="185">
        <f t="shared" si="64"/>
        <v>34632.300633658269</v>
      </c>
      <c r="T67" s="185">
        <f t="shared" si="64"/>
        <v>39027.35779805803</v>
      </c>
      <c r="U67" s="185">
        <f t="shared" si="64"/>
        <v>43840.843637326761</v>
      </c>
      <c r="V67" s="185">
        <f t="shared" si="64"/>
        <v>49115.077761558321</v>
      </c>
      <c r="W67" s="185">
        <f t="shared" si="64"/>
        <v>54896.600958392242</v>
      </c>
      <c r="X67" s="185">
        <f t="shared" si="64"/>
        <v>61236.597554679916</v>
      </c>
      <c r="Y67" s="185">
        <f t="shared" si="64"/>
        <v>68191.360008800519</v>
      </c>
      <c r="Z67" s="185">
        <f t="shared" si="64"/>
        <v>75822.799956816016</v>
      </c>
      <c r="AA67" s="185">
        <f t="shared" si="64"/>
        <v>84199.010357971696</v>
      </c>
      <c r="AB67" s="185">
        <f t="shared" si="64"/>
        <v>93899.446345794713</v>
      </c>
      <c r="AC67" s="185">
        <f t="shared" si="64"/>
        <v>105121.20832197164</v>
      </c>
      <c r="AD67" s="185">
        <f t="shared" si="64"/>
        <v>118090.99643331101</v>
      </c>
      <c r="AE67" s="185">
        <f t="shared" si="64"/>
        <v>133069.5497489729</v>
      </c>
      <c r="AF67" s="185">
        <f t="shared" si="64"/>
        <v>150356.75133202859</v>
      </c>
      <c r="AG67" s="185">
        <f t="shared" si="64"/>
        <v>170297.49908909798</v>
      </c>
      <c r="AH67" s="185">
        <f t="shared" si="64"/>
        <v>193288.4572643849</v>
      </c>
      <c r="AI67" s="185">
        <f t="shared" si="64"/>
        <v>219785.82067438561</v>
      </c>
      <c r="AJ67" s="185">
        <f t="shared" si="64"/>
        <v>250314.2435939977</v>
      </c>
      <c r="AK67" s="185">
        <f t="shared" si="64"/>
        <v>285477.10799137235</v>
      </c>
      <c r="AL67" s="185">
        <f t="shared" si="64"/>
        <v>325968.3320134636</v>
      </c>
      <c r="AM67" s="185">
        <f t="shared" si="64"/>
        <v>372585.94975953002</v>
      </c>
      <c r="AN67" s="163"/>
      <c r="AO67" s="184">
        <f>SUM(D67:F67)</f>
        <v>3047.9338860544212</v>
      </c>
      <c r="AP67" s="184">
        <f>SUM(G67:I67)</f>
        <v>15213.104414828138</v>
      </c>
      <c r="AQ67" s="184">
        <f>SUM(J67:L67)</f>
        <v>31901.364650028539</v>
      </c>
      <c r="AR67" s="184">
        <f>SUM(M67:O67)</f>
        <v>53340.469050008156</v>
      </c>
      <c r="AS67" s="184">
        <f>SUM(P67:R67)</f>
        <v>81154.221108560858</v>
      </c>
      <c r="AT67" s="184">
        <f>SUM(S67:U67)</f>
        <v>117500.50206904305</v>
      </c>
      <c r="AU67" s="184">
        <f>SUM(V67:X67)</f>
        <v>165248.27627463048</v>
      </c>
      <c r="AV67" s="184">
        <f>SUM(Y67:AA67)</f>
        <v>228213.17032358825</v>
      </c>
      <c r="AW67" s="184">
        <f>SUM(AB67:AD67)</f>
        <v>317111.65110107738</v>
      </c>
      <c r="AX67" s="184">
        <f>SUM(AE67:AG67)</f>
        <v>453723.80017009948</v>
      </c>
      <c r="AY67" s="184">
        <f>SUM(AH67:AJ67)</f>
        <v>663388.52153276815</v>
      </c>
      <c r="AZ67" s="184">
        <f>SUM(AK67:AM67)</f>
        <v>984031.38976436597</v>
      </c>
      <c r="BA67" s="163"/>
      <c r="BB67" s="184">
        <f>SUM(AO67:AR67)</f>
        <v>103502.87200091925</v>
      </c>
      <c r="BC67" s="184">
        <f>SUM(AS67:AV67)</f>
        <v>592116.16977582267</v>
      </c>
      <c r="BD67" s="184">
        <f>SUM(AW67:AZ67)</f>
        <v>2418255.3625683109</v>
      </c>
    </row>
    <row r="68" spans="2:57">
      <c r="B68" s="173" t="s">
        <v>67</v>
      </c>
      <c r="C68" s="183">
        <v>10</v>
      </c>
      <c r="D68" s="181">
        <f t="shared" ref="D68:AM68" si="65">$C$68</f>
        <v>10</v>
      </c>
      <c r="E68" s="181">
        <f t="shared" si="65"/>
        <v>10</v>
      </c>
      <c r="F68" s="181">
        <f t="shared" si="65"/>
        <v>10</v>
      </c>
      <c r="G68" s="181">
        <f t="shared" si="65"/>
        <v>10</v>
      </c>
      <c r="H68" s="181">
        <f t="shared" si="65"/>
        <v>10</v>
      </c>
      <c r="I68" s="181">
        <f t="shared" si="65"/>
        <v>10</v>
      </c>
      <c r="J68" s="181">
        <f t="shared" si="65"/>
        <v>10</v>
      </c>
      <c r="K68" s="181">
        <f t="shared" si="65"/>
        <v>10</v>
      </c>
      <c r="L68" s="181">
        <f t="shared" si="65"/>
        <v>10</v>
      </c>
      <c r="M68" s="181">
        <f t="shared" si="65"/>
        <v>10</v>
      </c>
      <c r="N68" s="181">
        <f t="shared" si="65"/>
        <v>10</v>
      </c>
      <c r="O68" s="181">
        <f t="shared" si="65"/>
        <v>10</v>
      </c>
      <c r="P68" s="181">
        <f t="shared" si="65"/>
        <v>10</v>
      </c>
      <c r="Q68" s="181">
        <f t="shared" si="65"/>
        <v>10</v>
      </c>
      <c r="R68" s="181">
        <f t="shared" si="65"/>
        <v>10</v>
      </c>
      <c r="S68" s="181">
        <f t="shared" si="65"/>
        <v>10</v>
      </c>
      <c r="T68" s="181">
        <f t="shared" si="65"/>
        <v>10</v>
      </c>
      <c r="U68" s="181">
        <f t="shared" si="65"/>
        <v>10</v>
      </c>
      <c r="V68" s="181">
        <f t="shared" si="65"/>
        <v>10</v>
      </c>
      <c r="W68" s="181">
        <f t="shared" si="65"/>
        <v>10</v>
      </c>
      <c r="X68" s="181">
        <f t="shared" si="65"/>
        <v>10</v>
      </c>
      <c r="Y68" s="181">
        <f t="shared" si="65"/>
        <v>10</v>
      </c>
      <c r="Z68" s="181">
        <f t="shared" si="65"/>
        <v>10</v>
      </c>
      <c r="AA68" s="181">
        <f t="shared" si="65"/>
        <v>10</v>
      </c>
      <c r="AB68" s="181">
        <f t="shared" si="65"/>
        <v>10</v>
      </c>
      <c r="AC68" s="181">
        <f t="shared" si="65"/>
        <v>10</v>
      </c>
      <c r="AD68" s="181">
        <f t="shared" si="65"/>
        <v>10</v>
      </c>
      <c r="AE68" s="181">
        <f t="shared" si="65"/>
        <v>10</v>
      </c>
      <c r="AF68" s="181">
        <f t="shared" si="65"/>
        <v>10</v>
      </c>
      <c r="AG68" s="181">
        <f t="shared" si="65"/>
        <v>10</v>
      </c>
      <c r="AH68" s="181">
        <f t="shared" si="65"/>
        <v>10</v>
      </c>
      <c r="AI68" s="181">
        <f t="shared" si="65"/>
        <v>10</v>
      </c>
      <c r="AJ68" s="181">
        <f t="shared" si="65"/>
        <v>10</v>
      </c>
      <c r="AK68" s="181">
        <f t="shared" si="65"/>
        <v>10</v>
      </c>
      <c r="AL68" s="181">
        <f t="shared" si="65"/>
        <v>10</v>
      </c>
      <c r="AM68" s="181">
        <f t="shared" si="65"/>
        <v>10</v>
      </c>
      <c r="AN68" s="182"/>
      <c r="AO68" s="181">
        <f t="shared" ref="AO68:AZ68" si="66">$C$68</f>
        <v>10</v>
      </c>
      <c r="AP68" s="181">
        <f t="shared" si="66"/>
        <v>10</v>
      </c>
      <c r="AQ68" s="181">
        <f t="shared" si="66"/>
        <v>10</v>
      </c>
      <c r="AR68" s="181">
        <f t="shared" si="66"/>
        <v>10</v>
      </c>
      <c r="AS68" s="181">
        <f t="shared" si="66"/>
        <v>10</v>
      </c>
      <c r="AT68" s="181">
        <f t="shared" si="66"/>
        <v>10</v>
      </c>
      <c r="AU68" s="181">
        <f t="shared" si="66"/>
        <v>10</v>
      </c>
      <c r="AV68" s="181">
        <f t="shared" si="66"/>
        <v>10</v>
      </c>
      <c r="AW68" s="181">
        <f t="shared" si="66"/>
        <v>10</v>
      </c>
      <c r="AX68" s="181">
        <f t="shared" si="66"/>
        <v>10</v>
      </c>
      <c r="AY68" s="181">
        <f t="shared" si="66"/>
        <v>10</v>
      </c>
      <c r="AZ68" s="181">
        <f t="shared" si="66"/>
        <v>10</v>
      </c>
      <c r="BA68" s="182"/>
      <c r="BB68" s="181">
        <f>$C$68</f>
        <v>10</v>
      </c>
      <c r="BC68" s="181">
        <f>$C$68</f>
        <v>10</v>
      </c>
      <c r="BD68" s="181">
        <f>$C$68</f>
        <v>10</v>
      </c>
    </row>
    <row r="69" spans="2:57">
      <c r="B69" s="153" t="s">
        <v>66</v>
      </c>
      <c r="C69" s="153"/>
      <c r="D69" s="180">
        <f t="shared" ref="D69:AM69" si="67">D68*D67</f>
        <v>1500</v>
      </c>
      <c r="E69" s="180">
        <f t="shared" si="67"/>
        <v>8966.0714285714275</v>
      </c>
      <c r="F69" s="180">
        <f t="shared" si="67"/>
        <v>20013.267431972785</v>
      </c>
      <c r="G69" s="180">
        <f t="shared" si="67"/>
        <v>34560.586382916255</v>
      </c>
      <c r="H69" s="180">
        <f t="shared" si="67"/>
        <v>50278.858833778868</v>
      </c>
      <c r="I69" s="180">
        <f t="shared" si="67"/>
        <v>67291.598931586253</v>
      </c>
      <c r="J69" s="180">
        <f t="shared" si="67"/>
        <v>85734.527050990844</v>
      </c>
      <c r="K69" s="180">
        <f t="shared" si="67"/>
        <v>105756.79370102796</v>
      </c>
      <c r="L69" s="180">
        <f t="shared" si="67"/>
        <v>127522.32574826659</v>
      </c>
      <c r="M69" s="180">
        <f t="shared" si="67"/>
        <v>151211.30718967484</v>
      </c>
      <c r="N69" s="180">
        <f t="shared" si="67"/>
        <v>177021.80793181318</v>
      </c>
      <c r="O69" s="180">
        <f t="shared" si="67"/>
        <v>205171.57537859355</v>
      </c>
      <c r="P69" s="180">
        <f t="shared" si="67"/>
        <v>235900.00511003015</v>
      </c>
      <c r="Q69" s="180">
        <f t="shared" si="67"/>
        <v>269470.3085626128</v>
      </c>
      <c r="R69" s="180">
        <f t="shared" si="67"/>
        <v>306171.89741296566</v>
      </c>
      <c r="S69" s="180">
        <f t="shared" si="67"/>
        <v>346323.00633658271</v>
      </c>
      <c r="T69" s="180">
        <f t="shared" si="67"/>
        <v>390273.57798058027</v>
      </c>
      <c r="U69" s="180">
        <f t="shared" si="67"/>
        <v>438408.43637326761</v>
      </c>
      <c r="V69" s="180">
        <f t="shared" si="67"/>
        <v>491150.77761558321</v>
      </c>
      <c r="W69" s="180">
        <f t="shared" si="67"/>
        <v>548966.00958392245</v>
      </c>
      <c r="X69" s="180">
        <f t="shared" si="67"/>
        <v>612365.97554679913</v>
      </c>
      <c r="Y69" s="180">
        <f t="shared" si="67"/>
        <v>681913.60008800519</v>
      </c>
      <c r="Z69" s="180">
        <f t="shared" si="67"/>
        <v>758227.99956816016</v>
      </c>
      <c r="AA69" s="180">
        <f t="shared" si="67"/>
        <v>841990.10357971699</v>
      </c>
      <c r="AB69" s="180">
        <f t="shared" si="67"/>
        <v>938994.46345794713</v>
      </c>
      <c r="AC69" s="180">
        <f t="shared" si="67"/>
        <v>1051212.0832197163</v>
      </c>
      <c r="AD69" s="180">
        <f t="shared" si="67"/>
        <v>1180909.96433311</v>
      </c>
      <c r="AE69" s="180">
        <f t="shared" si="67"/>
        <v>1330695.497489729</v>
      </c>
      <c r="AF69" s="180">
        <f t="shared" si="67"/>
        <v>1503567.5133202858</v>
      </c>
      <c r="AG69" s="180">
        <f t="shared" si="67"/>
        <v>1702974.9908909798</v>
      </c>
      <c r="AH69" s="180">
        <f t="shared" si="67"/>
        <v>1932884.5726438491</v>
      </c>
      <c r="AI69" s="180">
        <f t="shared" si="67"/>
        <v>2197858.206743856</v>
      </c>
      <c r="AJ69" s="180">
        <f t="shared" si="67"/>
        <v>2503142.4359399769</v>
      </c>
      <c r="AK69" s="180">
        <f t="shared" si="67"/>
        <v>2854771.0799137233</v>
      </c>
      <c r="AL69" s="180">
        <f t="shared" si="67"/>
        <v>3259683.320134636</v>
      </c>
      <c r="AM69" s="180">
        <f t="shared" si="67"/>
        <v>3725859.4975953</v>
      </c>
      <c r="AN69" s="153"/>
      <c r="AO69" s="179">
        <f>SUM(D69:F69)</f>
        <v>30479.338860544212</v>
      </c>
      <c r="AP69" s="179">
        <f>SUM(G69:I69)</f>
        <v>152131.04414828139</v>
      </c>
      <c r="AQ69" s="179">
        <f>SUM(J69:L69)</f>
        <v>319013.64650028537</v>
      </c>
      <c r="AR69" s="179">
        <f>SUM(M69:O69)</f>
        <v>533404.69050008152</v>
      </c>
      <c r="AS69" s="179">
        <f>SUM(P69:R69)</f>
        <v>811542.21108560858</v>
      </c>
      <c r="AT69" s="179">
        <f>SUM(S69:U69)</f>
        <v>1175005.0206904307</v>
      </c>
      <c r="AU69" s="179">
        <f>SUM(V69:X69)</f>
        <v>1652482.7627463047</v>
      </c>
      <c r="AV69" s="179">
        <f>SUM(Y69:AA69)</f>
        <v>2282131.7032358823</v>
      </c>
      <c r="AW69" s="179">
        <f>SUM(AB69:AD69)</f>
        <v>3171116.5110107735</v>
      </c>
      <c r="AX69" s="179">
        <f>SUM(AE69:AG69)</f>
        <v>4537238.0017009946</v>
      </c>
      <c r="AY69" s="179">
        <f>SUM(AH69:AJ69)</f>
        <v>6633885.215327682</v>
      </c>
      <c r="AZ69" s="179">
        <f>SUM(AK69:AM69)</f>
        <v>9840313.8976436593</v>
      </c>
      <c r="BA69" s="153"/>
      <c r="BB69" s="179">
        <f>SUM(AO69:AR69)</f>
        <v>1035028.7200091925</v>
      </c>
      <c r="BC69" s="179">
        <f>SUM(AS69:AV69)</f>
        <v>5921161.6977582257</v>
      </c>
      <c r="BD69" s="179">
        <f>SUM(AW69:AZ69)</f>
        <v>24182553.62568311</v>
      </c>
    </row>
    <row r="70" spans="2:57">
      <c r="B70" s="153" t="s">
        <v>65</v>
      </c>
      <c r="C70" s="178">
        <v>0.15</v>
      </c>
      <c r="D70" s="177">
        <f t="shared" ref="D70:AM70" si="68">$C$70</f>
        <v>0.15</v>
      </c>
      <c r="E70" s="177">
        <f t="shared" si="68"/>
        <v>0.15</v>
      </c>
      <c r="F70" s="177">
        <f t="shared" si="68"/>
        <v>0.15</v>
      </c>
      <c r="G70" s="177">
        <f t="shared" si="68"/>
        <v>0.15</v>
      </c>
      <c r="H70" s="177">
        <f t="shared" si="68"/>
        <v>0.15</v>
      </c>
      <c r="I70" s="177">
        <f t="shared" si="68"/>
        <v>0.15</v>
      </c>
      <c r="J70" s="177">
        <f t="shared" si="68"/>
        <v>0.15</v>
      </c>
      <c r="K70" s="177">
        <f t="shared" si="68"/>
        <v>0.15</v>
      </c>
      <c r="L70" s="177">
        <f t="shared" si="68"/>
        <v>0.15</v>
      </c>
      <c r="M70" s="177">
        <f t="shared" si="68"/>
        <v>0.15</v>
      </c>
      <c r="N70" s="177">
        <f t="shared" si="68"/>
        <v>0.15</v>
      </c>
      <c r="O70" s="177">
        <f t="shared" si="68"/>
        <v>0.15</v>
      </c>
      <c r="P70" s="177">
        <f t="shared" si="68"/>
        <v>0.15</v>
      </c>
      <c r="Q70" s="177">
        <f t="shared" si="68"/>
        <v>0.15</v>
      </c>
      <c r="R70" s="177">
        <f t="shared" si="68"/>
        <v>0.15</v>
      </c>
      <c r="S70" s="177">
        <f t="shared" si="68"/>
        <v>0.15</v>
      </c>
      <c r="T70" s="177">
        <f t="shared" si="68"/>
        <v>0.15</v>
      </c>
      <c r="U70" s="177">
        <f t="shared" si="68"/>
        <v>0.15</v>
      </c>
      <c r="V70" s="177">
        <f t="shared" si="68"/>
        <v>0.15</v>
      </c>
      <c r="W70" s="177">
        <f t="shared" si="68"/>
        <v>0.15</v>
      </c>
      <c r="X70" s="177">
        <f t="shared" si="68"/>
        <v>0.15</v>
      </c>
      <c r="Y70" s="177">
        <f t="shared" si="68"/>
        <v>0.15</v>
      </c>
      <c r="Z70" s="177">
        <f t="shared" si="68"/>
        <v>0.15</v>
      </c>
      <c r="AA70" s="177">
        <f t="shared" si="68"/>
        <v>0.15</v>
      </c>
      <c r="AB70" s="177">
        <f t="shared" si="68"/>
        <v>0.15</v>
      </c>
      <c r="AC70" s="177">
        <f t="shared" si="68"/>
        <v>0.15</v>
      </c>
      <c r="AD70" s="177">
        <f t="shared" si="68"/>
        <v>0.15</v>
      </c>
      <c r="AE70" s="177">
        <f t="shared" si="68"/>
        <v>0.15</v>
      </c>
      <c r="AF70" s="177">
        <f t="shared" si="68"/>
        <v>0.15</v>
      </c>
      <c r="AG70" s="177">
        <f t="shared" si="68"/>
        <v>0.15</v>
      </c>
      <c r="AH70" s="177">
        <f t="shared" si="68"/>
        <v>0.15</v>
      </c>
      <c r="AI70" s="177">
        <f t="shared" si="68"/>
        <v>0.15</v>
      </c>
      <c r="AJ70" s="177">
        <f t="shared" si="68"/>
        <v>0.15</v>
      </c>
      <c r="AK70" s="177">
        <f t="shared" si="68"/>
        <v>0.15</v>
      </c>
      <c r="AL70" s="177">
        <f t="shared" si="68"/>
        <v>0.15</v>
      </c>
      <c r="AM70" s="177">
        <f t="shared" si="68"/>
        <v>0.15</v>
      </c>
      <c r="AN70" s="177"/>
      <c r="AO70" s="176">
        <f t="shared" ref="AO70:AZ70" si="69">$C$70</f>
        <v>0.15</v>
      </c>
      <c r="AP70" s="176">
        <f t="shared" si="69"/>
        <v>0.15</v>
      </c>
      <c r="AQ70" s="176">
        <f t="shared" si="69"/>
        <v>0.15</v>
      </c>
      <c r="AR70" s="176">
        <f t="shared" si="69"/>
        <v>0.15</v>
      </c>
      <c r="AS70" s="176">
        <f t="shared" si="69"/>
        <v>0.15</v>
      </c>
      <c r="AT70" s="176">
        <f t="shared" si="69"/>
        <v>0.15</v>
      </c>
      <c r="AU70" s="176">
        <f t="shared" si="69"/>
        <v>0.15</v>
      </c>
      <c r="AV70" s="176">
        <f t="shared" si="69"/>
        <v>0.15</v>
      </c>
      <c r="AW70" s="176">
        <f t="shared" si="69"/>
        <v>0.15</v>
      </c>
      <c r="AX70" s="176">
        <f t="shared" si="69"/>
        <v>0.15</v>
      </c>
      <c r="AY70" s="176">
        <f t="shared" si="69"/>
        <v>0.15</v>
      </c>
      <c r="AZ70" s="176">
        <f t="shared" si="69"/>
        <v>0.15</v>
      </c>
      <c r="BA70" s="177"/>
      <c r="BB70" s="176">
        <f>$C$70</f>
        <v>0.15</v>
      </c>
      <c r="BC70" s="176">
        <f>$C$70</f>
        <v>0.15</v>
      </c>
      <c r="BD70" s="176">
        <f>$C$70</f>
        <v>0.15</v>
      </c>
    </row>
    <row r="71" spans="2:57" s="4" customFormat="1">
      <c r="B71" s="175" t="s">
        <v>64</v>
      </c>
      <c r="C71" s="175"/>
      <c r="D71" s="174">
        <f t="shared" ref="D71:AM71" si="70">D69*D70</f>
        <v>225</v>
      </c>
      <c r="E71" s="174">
        <f t="shared" si="70"/>
        <v>1344.910714285714</v>
      </c>
      <c r="F71" s="174">
        <f t="shared" si="70"/>
        <v>3001.9901147959176</v>
      </c>
      <c r="G71" s="174">
        <f t="shared" si="70"/>
        <v>5184.0879574374385</v>
      </c>
      <c r="H71" s="174">
        <f t="shared" si="70"/>
        <v>7541.8288250668302</v>
      </c>
      <c r="I71" s="174">
        <f t="shared" si="70"/>
        <v>10093.739839737938</v>
      </c>
      <c r="J71" s="174">
        <f t="shared" si="70"/>
        <v>12860.179057648626</v>
      </c>
      <c r="K71" s="174">
        <f t="shared" si="70"/>
        <v>15863.519055154193</v>
      </c>
      <c r="L71" s="174">
        <f t="shared" si="70"/>
        <v>19128.348862239989</v>
      </c>
      <c r="M71" s="174">
        <f t="shared" si="70"/>
        <v>22681.696078451227</v>
      </c>
      <c r="N71" s="174">
        <f t="shared" si="70"/>
        <v>26553.271189771975</v>
      </c>
      <c r="O71" s="174">
        <f t="shared" si="70"/>
        <v>30775.736306789033</v>
      </c>
      <c r="P71" s="174">
        <f t="shared" si="70"/>
        <v>35385.00076650452</v>
      </c>
      <c r="Q71" s="174">
        <f t="shared" si="70"/>
        <v>40420.546284391916</v>
      </c>
      <c r="R71" s="174">
        <f t="shared" si="70"/>
        <v>45925.784611944844</v>
      </c>
      <c r="S71" s="174">
        <f t="shared" si="70"/>
        <v>51948.450950487408</v>
      </c>
      <c r="T71" s="174">
        <f t="shared" si="70"/>
        <v>58541.036697087038</v>
      </c>
      <c r="U71" s="174">
        <f t="shared" si="70"/>
        <v>65761.265455990142</v>
      </c>
      <c r="V71" s="174">
        <f t="shared" si="70"/>
        <v>73672.616642337482</v>
      </c>
      <c r="W71" s="174">
        <f t="shared" si="70"/>
        <v>82344.901437588371</v>
      </c>
      <c r="X71" s="174">
        <f t="shared" si="70"/>
        <v>91854.896332019867</v>
      </c>
      <c r="Y71" s="174">
        <f t="shared" si="70"/>
        <v>102287.04001320078</v>
      </c>
      <c r="Z71" s="174">
        <f t="shared" si="70"/>
        <v>113734.19993522402</v>
      </c>
      <c r="AA71" s="174">
        <f t="shared" si="70"/>
        <v>126298.51553695754</v>
      </c>
      <c r="AB71" s="174">
        <f t="shared" si="70"/>
        <v>140849.16951869207</v>
      </c>
      <c r="AC71" s="174">
        <f t="shared" si="70"/>
        <v>157681.81248295744</v>
      </c>
      <c r="AD71" s="174">
        <f t="shared" si="70"/>
        <v>177136.49464996651</v>
      </c>
      <c r="AE71" s="174">
        <f t="shared" si="70"/>
        <v>199604.32462345934</v>
      </c>
      <c r="AF71" s="174">
        <f t="shared" si="70"/>
        <v>225535.12699804286</v>
      </c>
      <c r="AG71" s="174">
        <f t="shared" si="70"/>
        <v>255446.24863364696</v>
      </c>
      <c r="AH71" s="174">
        <f t="shared" si="70"/>
        <v>289932.68589657737</v>
      </c>
      <c r="AI71" s="174">
        <f t="shared" si="70"/>
        <v>329678.73101157841</v>
      </c>
      <c r="AJ71" s="174">
        <f t="shared" si="70"/>
        <v>375471.36539099651</v>
      </c>
      <c r="AK71" s="174">
        <f t="shared" si="70"/>
        <v>428215.66198705847</v>
      </c>
      <c r="AL71" s="174">
        <f t="shared" si="70"/>
        <v>488952.4980201954</v>
      </c>
      <c r="AM71" s="174">
        <f t="shared" si="70"/>
        <v>558878.92463929497</v>
      </c>
      <c r="AN71" s="153"/>
      <c r="AO71" s="159">
        <f>SUM(D71:F71)</f>
        <v>4571.9008290816319</v>
      </c>
      <c r="AP71" s="159">
        <f>SUM(G71:I71)</f>
        <v>22819.656622242204</v>
      </c>
      <c r="AQ71" s="159">
        <f>SUM(J71:L71)</f>
        <v>47852.046975042809</v>
      </c>
      <c r="AR71" s="159">
        <f>SUM(M71:O71)</f>
        <v>80010.703575012245</v>
      </c>
      <c r="AS71" s="159">
        <f>SUM(P71:R71)</f>
        <v>121731.33166284129</v>
      </c>
      <c r="AT71" s="159">
        <f>SUM(S71:U71)</f>
        <v>176250.75310356461</v>
      </c>
      <c r="AU71" s="159">
        <f>SUM(V71:X71)</f>
        <v>247872.41441194573</v>
      </c>
      <c r="AV71" s="159">
        <f>SUM(Y71:AA71)</f>
        <v>342319.75548538234</v>
      </c>
      <c r="AW71" s="159">
        <f>SUM(AB71:AD71)</f>
        <v>475667.47665161605</v>
      </c>
      <c r="AX71" s="159">
        <f>SUM(AE71:AG71)</f>
        <v>680585.70025514916</v>
      </c>
      <c r="AY71" s="159">
        <f>SUM(AH71:AJ71)</f>
        <v>995082.78229915234</v>
      </c>
      <c r="AZ71" s="159">
        <f>SUM(AK71:AM71)</f>
        <v>1476047.0846465488</v>
      </c>
      <c r="BA71" s="153"/>
      <c r="BB71" s="159">
        <f>SUM(AO71:AR71)</f>
        <v>155254.3080013789</v>
      </c>
      <c r="BC71" s="159">
        <f>SUM(AS71:AV71)</f>
        <v>888174.254663734</v>
      </c>
      <c r="BD71" s="159">
        <f>SUM(AW71:AZ71)</f>
        <v>3627383.0438524662</v>
      </c>
    </row>
    <row r="72" spans="2:57" s="4" customFormat="1">
      <c r="B72" s="161"/>
      <c r="C72" s="161"/>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53"/>
      <c r="AO72" s="159"/>
      <c r="AP72" s="159"/>
      <c r="AQ72" s="159"/>
      <c r="AR72" s="159"/>
      <c r="AS72" s="159"/>
      <c r="AT72" s="159"/>
      <c r="AU72" s="159"/>
      <c r="AV72" s="159"/>
      <c r="AW72" s="159"/>
      <c r="AX72" s="159"/>
      <c r="AY72" s="159"/>
      <c r="AZ72" s="159"/>
      <c r="BA72" s="153"/>
      <c r="BB72" s="159"/>
      <c r="BC72" s="159"/>
      <c r="BD72" s="159"/>
    </row>
    <row r="73" spans="2:57">
      <c r="B73" s="173" t="s">
        <v>63</v>
      </c>
      <c r="C73" s="172">
        <v>0.1</v>
      </c>
      <c r="D73" s="171">
        <v>300</v>
      </c>
      <c r="E73" s="170">
        <f t="shared" ref="E73:AM73" si="71">D73*(1+$C$73)</f>
        <v>330</v>
      </c>
      <c r="F73" s="170">
        <f t="shared" si="71"/>
        <v>363.00000000000006</v>
      </c>
      <c r="G73" s="170">
        <f t="shared" si="71"/>
        <v>399.30000000000007</v>
      </c>
      <c r="H73" s="170">
        <f t="shared" si="71"/>
        <v>439.23000000000013</v>
      </c>
      <c r="I73" s="170">
        <f t="shared" si="71"/>
        <v>483.15300000000019</v>
      </c>
      <c r="J73" s="170">
        <f t="shared" si="71"/>
        <v>531.46830000000023</v>
      </c>
      <c r="K73" s="170">
        <f t="shared" si="71"/>
        <v>584.61513000000025</v>
      </c>
      <c r="L73" s="170">
        <f t="shared" si="71"/>
        <v>643.07664300000033</v>
      </c>
      <c r="M73" s="170">
        <f t="shared" si="71"/>
        <v>707.38430730000039</v>
      </c>
      <c r="N73" s="170">
        <f t="shared" si="71"/>
        <v>778.12273803000051</v>
      </c>
      <c r="O73" s="170">
        <f t="shared" si="71"/>
        <v>855.93501183300066</v>
      </c>
      <c r="P73" s="170">
        <f t="shared" si="71"/>
        <v>941.52851301630085</v>
      </c>
      <c r="Q73" s="170">
        <f t="shared" si="71"/>
        <v>1035.681364317931</v>
      </c>
      <c r="R73" s="170">
        <f t="shared" si="71"/>
        <v>1139.2495007497241</v>
      </c>
      <c r="S73" s="170">
        <f t="shared" si="71"/>
        <v>1253.1744508246966</v>
      </c>
      <c r="T73" s="170">
        <f t="shared" si="71"/>
        <v>1378.4918959071663</v>
      </c>
      <c r="U73" s="170">
        <f t="shared" si="71"/>
        <v>1516.3410854978831</v>
      </c>
      <c r="V73" s="170">
        <f t="shared" si="71"/>
        <v>1667.9751940476715</v>
      </c>
      <c r="W73" s="170">
        <f t="shared" si="71"/>
        <v>1834.7727134524389</v>
      </c>
      <c r="X73" s="170">
        <f t="shared" si="71"/>
        <v>2018.2499847976831</v>
      </c>
      <c r="Y73" s="170">
        <f t="shared" si="71"/>
        <v>2220.0749832774513</v>
      </c>
      <c r="Z73" s="170">
        <f t="shared" si="71"/>
        <v>2442.0824816051968</v>
      </c>
      <c r="AA73" s="170">
        <f t="shared" si="71"/>
        <v>2686.2907297657166</v>
      </c>
      <c r="AB73" s="170">
        <f t="shared" si="71"/>
        <v>2954.9198027422885</v>
      </c>
      <c r="AC73" s="170">
        <f t="shared" si="71"/>
        <v>3250.4117830165178</v>
      </c>
      <c r="AD73" s="170">
        <f t="shared" si="71"/>
        <v>3575.4529613181699</v>
      </c>
      <c r="AE73" s="170">
        <f t="shared" si="71"/>
        <v>3932.9982574499872</v>
      </c>
      <c r="AF73" s="170">
        <f t="shared" si="71"/>
        <v>4326.2980831949862</v>
      </c>
      <c r="AG73" s="170">
        <f t="shared" si="71"/>
        <v>4758.9278915144851</v>
      </c>
      <c r="AH73" s="170">
        <f t="shared" si="71"/>
        <v>5234.8206806659337</v>
      </c>
      <c r="AI73" s="170">
        <f t="shared" si="71"/>
        <v>5758.3027487325271</v>
      </c>
      <c r="AJ73" s="170">
        <f t="shared" si="71"/>
        <v>6334.1330236057802</v>
      </c>
      <c r="AK73" s="170">
        <f t="shared" si="71"/>
        <v>6967.5463259663584</v>
      </c>
      <c r="AL73" s="170">
        <f t="shared" si="71"/>
        <v>7664.3009585629952</v>
      </c>
      <c r="AM73" s="170">
        <f t="shared" si="71"/>
        <v>8430.7310544192951</v>
      </c>
      <c r="AN73" s="153"/>
      <c r="AO73" s="170">
        <f>SUM(D73:F73)</f>
        <v>993</v>
      </c>
      <c r="AP73" s="170">
        <f>SUM(G73:I73)</f>
        <v>1321.6830000000004</v>
      </c>
      <c r="AQ73" s="170">
        <f>SUM(J73:L73)</f>
        <v>1759.1600730000009</v>
      </c>
      <c r="AR73" s="170">
        <f>SUM(M73:O73)</f>
        <v>2341.4420571630017</v>
      </c>
      <c r="AS73" s="170">
        <f>SUM(P73:R73)</f>
        <v>3116.4593780839559</v>
      </c>
      <c r="AT73" s="170">
        <f>SUM(S73:U73)</f>
        <v>4148.007432229746</v>
      </c>
      <c r="AU73" s="170">
        <f>SUM(V73:X73)</f>
        <v>5520.9978922977934</v>
      </c>
      <c r="AV73" s="170">
        <f>SUM(Y73:AA73)</f>
        <v>7348.4481946483647</v>
      </c>
      <c r="AW73" s="170">
        <f>SUM(AB73:AD73)</f>
        <v>9780.7845470769753</v>
      </c>
      <c r="AX73" s="170">
        <f>SUM(AE73:AG73)</f>
        <v>13018.22423215946</v>
      </c>
      <c r="AY73" s="170">
        <f>SUM(AH73:AJ73)</f>
        <v>17327.25645300424</v>
      </c>
      <c r="AZ73" s="170">
        <f>SUM(AK73:AM73)</f>
        <v>23062.57833894865</v>
      </c>
      <c r="BA73" s="153"/>
      <c r="BB73" s="170">
        <f>SUM(AO73:AR73)</f>
        <v>6415.2851301630035</v>
      </c>
      <c r="BC73" s="170">
        <f>SUM(AS73:AV73)</f>
        <v>20133.912897259859</v>
      </c>
      <c r="BD73" s="170">
        <f>SUM(AW73:AZ73)</f>
        <v>63188.843571189325</v>
      </c>
    </row>
    <row r="74" spans="2:57">
      <c r="B74" s="163" t="s">
        <v>62</v>
      </c>
      <c r="C74" s="169"/>
      <c r="D74" s="162">
        <f t="shared" ref="D74:AM74" si="72">D73</f>
        <v>300</v>
      </c>
      <c r="E74" s="162">
        <f t="shared" si="72"/>
        <v>330</v>
      </c>
      <c r="F74" s="162">
        <f t="shared" si="72"/>
        <v>363.00000000000006</v>
      </c>
      <c r="G74" s="162">
        <f t="shared" si="72"/>
        <v>399.30000000000007</v>
      </c>
      <c r="H74" s="162">
        <f t="shared" si="72"/>
        <v>439.23000000000013</v>
      </c>
      <c r="I74" s="162">
        <f t="shared" si="72"/>
        <v>483.15300000000019</v>
      </c>
      <c r="J74" s="162">
        <f t="shared" si="72"/>
        <v>531.46830000000023</v>
      </c>
      <c r="K74" s="162">
        <f t="shared" si="72"/>
        <v>584.61513000000025</v>
      </c>
      <c r="L74" s="162">
        <f t="shared" si="72"/>
        <v>643.07664300000033</v>
      </c>
      <c r="M74" s="162">
        <f t="shared" si="72"/>
        <v>707.38430730000039</v>
      </c>
      <c r="N74" s="162">
        <f t="shared" si="72"/>
        <v>778.12273803000051</v>
      </c>
      <c r="O74" s="162">
        <f t="shared" si="72"/>
        <v>855.93501183300066</v>
      </c>
      <c r="P74" s="162">
        <f t="shared" si="72"/>
        <v>941.52851301630085</v>
      </c>
      <c r="Q74" s="162">
        <f t="shared" si="72"/>
        <v>1035.681364317931</v>
      </c>
      <c r="R74" s="162">
        <f t="shared" si="72"/>
        <v>1139.2495007497241</v>
      </c>
      <c r="S74" s="162">
        <f t="shared" si="72"/>
        <v>1253.1744508246966</v>
      </c>
      <c r="T74" s="162">
        <f t="shared" si="72"/>
        <v>1378.4918959071663</v>
      </c>
      <c r="U74" s="162">
        <f t="shared" si="72"/>
        <v>1516.3410854978831</v>
      </c>
      <c r="V74" s="162">
        <f t="shared" si="72"/>
        <v>1667.9751940476715</v>
      </c>
      <c r="W74" s="162">
        <f t="shared" si="72"/>
        <v>1834.7727134524389</v>
      </c>
      <c r="X74" s="162">
        <f t="shared" si="72"/>
        <v>2018.2499847976831</v>
      </c>
      <c r="Y74" s="162">
        <f t="shared" si="72"/>
        <v>2220.0749832774513</v>
      </c>
      <c r="Z74" s="162">
        <f t="shared" si="72"/>
        <v>2442.0824816051968</v>
      </c>
      <c r="AA74" s="162">
        <f t="shared" si="72"/>
        <v>2686.2907297657166</v>
      </c>
      <c r="AB74" s="162">
        <f t="shared" si="72"/>
        <v>2954.9198027422885</v>
      </c>
      <c r="AC74" s="162">
        <f t="shared" si="72"/>
        <v>3250.4117830165178</v>
      </c>
      <c r="AD74" s="162">
        <f t="shared" si="72"/>
        <v>3575.4529613181699</v>
      </c>
      <c r="AE74" s="162">
        <f t="shared" si="72"/>
        <v>3932.9982574499872</v>
      </c>
      <c r="AF74" s="162">
        <f t="shared" si="72"/>
        <v>4326.2980831949862</v>
      </c>
      <c r="AG74" s="162">
        <f t="shared" si="72"/>
        <v>4758.9278915144851</v>
      </c>
      <c r="AH74" s="162">
        <f t="shared" si="72"/>
        <v>5234.8206806659337</v>
      </c>
      <c r="AI74" s="162">
        <f t="shared" si="72"/>
        <v>5758.3027487325271</v>
      </c>
      <c r="AJ74" s="162">
        <f t="shared" si="72"/>
        <v>6334.1330236057802</v>
      </c>
      <c r="AK74" s="162">
        <f t="shared" si="72"/>
        <v>6967.5463259663584</v>
      </c>
      <c r="AL74" s="162">
        <f t="shared" si="72"/>
        <v>7664.3009585629952</v>
      </c>
      <c r="AM74" s="162">
        <f t="shared" si="72"/>
        <v>8430.7310544192951</v>
      </c>
      <c r="AN74" s="153"/>
      <c r="AO74" s="167">
        <f>SUM(D74:F74)</f>
        <v>993</v>
      </c>
      <c r="AP74" s="167">
        <f>SUM(G74:I74)</f>
        <v>1321.6830000000004</v>
      </c>
      <c r="AQ74" s="167">
        <f>SUM(J74:L74)</f>
        <v>1759.1600730000009</v>
      </c>
      <c r="AR74" s="167">
        <f>SUM(M74:O74)</f>
        <v>2341.4420571630017</v>
      </c>
      <c r="AS74" s="167">
        <f>SUM(P74:R74)</f>
        <v>3116.4593780839559</v>
      </c>
      <c r="AT74" s="167">
        <f>SUM(S74:U74)</f>
        <v>4148.007432229746</v>
      </c>
      <c r="AU74" s="167">
        <f>SUM(V74:X74)</f>
        <v>5520.9978922977934</v>
      </c>
      <c r="AV74" s="167">
        <f>SUM(Y74:AA74)</f>
        <v>7348.4481946483647</v>
      </c>
      <c r="AW74" s="167">
        <f>SUM(AB74:AD74)</f>
        <v>9780.7845470769753</v>
      </c>
      <c r="AX74" s="167">
        <f>SUM(AE74:AG74)</f>
        <v>13018.22423215946</v>
      </c>
      <c r="AY74" s="167">
        <f>SUM(AH74:AJ74)</f>
        <v>17327.25645300424</v>
      </c>
      <c r="AZ74" s="167">
        <f>SUM(AK74:AM74)</f>
        <v>23062.57833894865</v>
      </c>
      <c r="BA74" s="153"/>
      <c r="BB74" s="167">
        <f>SUM(AO74:AR74)</f>
        <v>6415.2851301630035</v>
      </c>
      <c r="BC74" s="167">
        <f>SUM(AS74:AV74)</f>
        <v>20133.912897259859</v>
      </c>
      <c r="BD74" s="167">
        <f>SUM(AW74:AZ74)</f>
        <v>63188.843571189325</v>
      </c>
    </row>
    <row r="75" spans="2:57">
      <c r="B75" s="161"/>
      <c r="C75" s="152"/>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53"/>
      <c r="AO75" s="153"/>
      <c r="AP75" s="153"/>
      <c r="AQ75" s="153"/>
      <c r="AR75" s="153"/>
      <c r="AS75" s="153"/>
      <c r="AT75" s="153"/>
      <c r="AU75" s="153"/>
      <c r="AV75" s="153"/>
      <c r="AW75" s="153"/>
      <c r="AX75" s="153"/>
      <c r="AY75" s="153"/>
      <c r="AZ75" s="153"/>
      <c r="BA75" s="153"/>
      <c r="BB75" s="153"/>
      <c r="BC75" s="153"/>
      <c r="BD75" s="153"/>
    </row>
    <row r="76" spans="2:57" s="134" customFormat="1">
      <c r="B76" s="161" t="s">
        <v>44</v>
      </c>
      <c r="C76" s="161"/>
      <c r="D76" s="167">
        <f t="shared" ref="D76:AM76" si="73">D71-D74</f>
        <v>-75</v>
      </c>
      <c r="E76" s="167">
        <f t="shared" si="73"/>
        <v>1014.910714285714</v>
      </c>
      <c r="F76" s="167">
        <f t="shared" si="73"/>
        <v>2638.9901147959176</v>
      </c>
      <c r="G76" s="167">
        <f t="shared" si="73"/>
        <v>4784.7879574374383</v>
      </c>
      <c r="H76" s="167">
        <f t="shared" si="73"/>
        <v>7102.5988250668297</v>
      </c>
      <c r="I76" s="167">
        <f t="shared" si="73"/>
        <v>9610.5868397379381</v>
      </c>
      <c r="J76" s="167">
        <f t="shared" si="73"/>
        <v>12328.710757648625</v>
      </c>
      <c r="K76" s="167">
        <f t="shared" si="73"/>
        <v>15278.903925154193</v>
      </c>
      <c r="L76" s="167">
        <f t="shared" si="73"/>
        <v>18485.272219239989</v>
      </c>
      <c r="M76" s="167">
        <f t="shared" si="73"/>
        <v>21974.311771151228</v>
      </c>
      <c r="N76" s="167">
        <f t="shared" si="73"/>
        <v>25775.148451741974</v>
      </c>
      <c r="O76" s="167">
        <f t="shared" si="73"/>
        <v>29919.801294956033</v>
      </c>
      <c r="P76" s="167">
        <f t="shared" si="73"/>
        <v>34443.472253488217</v>
      </c>
      <c r="Q76" s="167">
        <f t="shared" si="73"/>
        <v>39384.864920073982</v>
      </c>
      <c r="R76" s="167">
        <f t="shared" si="73"/>
        <v>44786.535111195117</v>
      </c>
      <c r="S76" s="167">
        <f t="shared" si="73"/>
        <v>50695.276499662708</v>
      </c>
      <c r="T76" s="167">
        <f t="shared" si="73"/>
        <v>57162.544801179873</v>
      </c>
      <c r="U76" s="167">
        <f t="shared" si="73"/>
        <v>64244.924370492256</v>
      </c>
      <c r="V76" s="167">
        <f t="shared" si="73"/>
        <v>72004.641448289811</v>
      </c>
      <c r="W76" s="167">
        <f t="shared" si="73"/>
        <v>80510.128724135939</v>
      </c>
      <c r="X76" s="167">
        <f t="shared" si="73"/>
        <v>89836.64634722218</v>
      </c>
      <c r="Y76" s="167">
        <f t="shared" si="73"/>
        <v>100066.96502992333</v>
      </c>
      <c r="Z76" s="167">
        <f t="shared" si="73"/>
        <v>111292.11745361883</v>
      </c>
      <c r="AA76" s="167">
        <f t="shared" si="73"/>
        <v>123612.22480719181</v>
      </c>
      <c r="AB76" s="167">
        <f t="shared" si="73"/>
        <v>137894.24971594979</v>
      </c>
      <c r="AC76" s="167">
        <f t="shared" si="73"/>
        <v>154431.40069994092</v>
      </c>
      <c r="AD76" s="167">
        <f t="shared" si="73"/>
        <v>173561.04168864834</v>
      </c>
      <c r="AE76" s="167">
        <f t="shared" si="73"/>
        <v>195671.32636600937</v>
      </c>
      <c r="AF76" s="167">
        <f t="shared" si="73"/>
        <v>221208.82891484787</v>
      </c>
      <c r="AG76" s="167">
        <f t="shared" si="73"/>
        <v>250687.32074213246</v>
      </c>
      <c r="AH76" s="167">
        <f t="shared" si="73"/>
        <v>284697.86521591141</v>
      </c>
      <c r="AI76" s="167">
        <f t="shared" si="73"/>
        <v>323920.4282628459</v>
      </c>
      <c r="AJ76" s="167">
        <f t="shared" si="73"/>
        <v>369137.23236739071</v>
      </c>
      <c r="AK76" s="167">
        <f t="shared" si="73"/>
        <v>421248.1156610921</v>
      </c>
      <c r="AL76" s="167">
        <f t="shared" si="73"/>
        <v>481288.19706163241</v>
      </c>
      <c r="AM76" s="167">
        <f t="shared" si="73"/>
        <v>550448.19358487567</v>
      </c>
      <c r="AN76" s="161"/>
      <c r="AO76" s="167">
        <f>SUM(D76:F76)</f>
        <v>3578.9008290816319</v>
      </c>
      <c r="AP76" s="167">
        <f>SUM(G76:I76)</f>
        <v>21497.973622242207</v>
      </c>
      <c r="AQ76" s="167">
        <f>SUM(J76:L76)</f>
        <v>46092.88690204281</v>
      </c>
      <c r="AR76" s="167">
        <f>SUM(M76:O76)</f>
        <v>77669.261517849241</v>
      </c>
      <c r="AS76" s="167">
        <f>SUM(P76:R76)</f>
        <v>118614.87228475732</v>
      </c>
      <c r="AT76" s="167">
        <f>SUM(S76:U76)</f>
        <v>172102.74567133485</v>
      </c>
      <c r="AU76" s="167">
        <f>SUM(V76:X76)</f>
        <v>242351.41651964793</v>
      </c>
      <c r="AV76" s="167">
        <f>SUM(Y76:AA76)</f>
        <v>334971.30729073397</v>
      </c>
      <c r="AW76" s="167">
        <f>SUM(AB76:AD76)</f>
        <v>465886.69210453908</v>
      </c>
      <c r="AX76" s="167">
        <f>SUM(AE76:AG76)</f>
        <v>667567.47602298972</v>
      </c>
      <c r="AY76" s="167">
        <f>SUM(AH76:AJ76)</f>
        <v>977755.52584614814</v>
      </c>
      <c r="AZ76" s="167">
        <f>SUM(AK76:AM76)</f>
        <v>1452984.5063076001</v>
      </c>
      <c r="BA76" s="161"/>
      <c r="BB76" s="167">
        <f>SUM(AO76:AR76)</f>
        <v>148839.02287121589</v>
      </c>
      <c r="BC76" s="167">
        <f>SUM(AS76:AV76)</f>
        <v>868040.34176647407</v>
      </c>
      <c r="BD76" s="167">
        <f>SUM(AW76:AZ76)</f>
        <v>3564194.2002812773</v>
      </c>
    </row>
    <row r="77" spans="2:57" s="134" customFormat="1">
      <c r="B77" s="166" t="s">
        <v>35</v>
      </c>
      <c r="C77" s="152"/>
      <c r="D77" s="609">
        <f t="shared" ref="D77" si="74">IFERROR(D76/D71,"n/a")</f>
        <v>-0.33333333333333331</v>
      </c>
      <c r="E77" s="609">
        <f>IFERROR(E76/E71,"n/a")</f>
        <v>0.75463055168293158</v>
      </c>
      <c r="F77" s="609">
        <f t="shared" ref="F77:AM77" si="75">IFERROR(F76/F71,"n/a")</f>
        <v>0.87908021475124754</v>
      </c>
      <c r="G77" s="609">
        <f t="shared" si="75"/>
        <v>0.92297584391346255</v>
      </c>
      <c r="H77" s="609">
        <f t="shared" si="75"/>
        <v>0.94176081025067437</v>
      </c>
      <c r="I77" s="609">
        <f t="shared" si="75"/>
        <v>0.95213340073439579</v>
      </c>
      <c r="J77" s="609">
        <f t="shared" si="75"/>
        <v>0.95867333591409765</v>
      </c>
      <c r="K77" s="609">
        <f t="shared" si="75"/>
        <v>0.96314719779593583</v>
      </c>
      <c r="L77" s="609">
        <f t="shared" si="75"/>
        <v>0.96638096431472686</v>
      </c>
      <c r="M77" s="609">
        <f t="shared" si="75"/>
        <v>0.96881254801875027</v>
      </c>
      <c r="N77" s="609">
        <f t="shared" si="75"/>
        <v>0.97069578612484764</v>
      </c>
      <c r="O77" s="609">
        <f t="shared" si="75"/>
        <v>0.9721879924073763</v>
      </c>
      <c r="P77" s="609">
        <f t="shared" si="75"/>
        <v>0.97339187529684734</v>
      </c>
      <c r="Q77" s="609">
        <f t="shared" si="75"/>
        <v>0.97437735361043709</v>
      </c>
      <c r="R77" s="609">
        <f t="shared" si="75"/>
        <v>0.97519368454178967</v>
      </c>
      <c r="S77" s="609">
        <f t="shared" si="75"/>
        <v>0.97587657710873588</v>
      </c>
      <c r="T77" s="609">
        <f t="shared" si="75"/>
        <v>0.97645255407689491</v>
      </c>
      <c r="U77" s="609">
        <f t="shared" si="75"/>
        <v>0.97694172891924236</v>
      </c>
      <c r="V77" s="609">
        <f t="shared" si="75"/>
        <v>0.9773596314334092</v>
      </c>
      <c r="W77" s="609">
        <f t="shared" si="75"/>
        <v>0.97771844180488743</v>
      </c>
      <c r="X77" s="609">
        <f t="shared" si="75"/>
        <v>0.9780278453801472</v>
      </c>
      <c r="Y77" s="609">
        <f t="shared" si="75"/>
        <v>0.97829563761947813</v>
      </c>
      <c r="Z77" s="609">
        <f t="shared" si="75"/>
        <v>0.9785281605445324</v>
      </c>
      <c r="AA77" s="609">
        <f t="shared" si="75"/>
        <v>0.97873062309287662</v>
      </c>
      <c r="AB77" s="609">
        <f t="shared" si="75"/>
        <v>0.97902067997390541</v>
      </c>
      <c r="AC77" s="609">
        <f t="shared" si="75"/>
        <v>0.97938626064836853</v>
      </c>
      <c r="AD77" s="609">
        <f t="shared" si="75"/>
        <v>0.9798152663662929</v>
      </c>
      <c r="AE77" s="609">
        <f t="shared" si="75"/>
        <v>0.98029602682772865</v>
      </c>
      <c r="AF77" s="609">
        <f t="shared" si="75"/>
        <v>0.98081763075765782</v>
      </c>
      <c r="AG77" s="609">
        <f t="shared" si="75"/>
        <v>0.98137013983579924</v>
      </c>
      <c r="AH77" s="609">
        <f t="shared" si="75"/>
        <v>0.98194470325248773</v>
      </c>
      <c r="AI77" s="609">
        <f t="shared" si="75"/>
        <v>0.98253359344394509</v>
      </c>
      <c r="AJ77" s="609">
        <f t="shared" si="75"/>
        <v>0.98313018353074744</v>
      </c>
      <c r="AK77" s="609">
        <f t="shared" si="75"/>
        <v>0.9837288848949739</v>
      </c>
      <c r="AL77" s="609">
        <f t="shared" si="75"/>
        <v>0.98432506022651212</v>
      </c>
      <c r="AM77" s="609">
        <f t="shared" si="75"/>
        <v>0.9849149239974283</v>
      </c>
      <c r="AN77" s="609"/>
      <c r="AO77" s="609">
        <f t="shared" ref="AO77" si="76">IFERROR(AO76/AO71,"n/a")</f>
        <v>0.78280368776077192</v>
      </c>
      <c r="AP77" s="609">
        <f t="shared" ref="AP77" si="77">IFERROR(AP76/AP71,"n/a")</f>
        <v>0.9420813808954619</v>
      </c>
      <c r="AQ77" s="609">
        <f t="shared" ref="AQ77" si="78">IFERROR(AQ76/AQ71,"n/a")</f>
        <v>0.96323751680011749</v>
      </c>
      <c r="AR77" s="609">
        <f t="shared" ref="AR77" si="79">IFERROR(AR76/AR71,"n/a")</f>
        <v>0.97073588966796376</v>
      </c>
      <c r="AS77" s="609">
        <f t="shared" ref="AS77" si="80">IFERROR(AS76/AS71,"n/a")</f>
        <v>0.97439887220887711</v>
      </c>
      <c r="AT77" s="609">
        <f t="shared" ref="AT77" si="81">IFERROR(AT76/AT71,"n/a")</f>
        <v>0.97646530662032183</v>
      </c>
      <c r="AU77" s="609">
        <f t="shared" ref="AU77" si="82">IFERROR(AU76/AU71,"n/a")</f>
        <v>0.97772645291975768</v>
      </c>
      <c r="AV77" s="609">
        <f t="shared" ref="AV77" si="83">IFERROR(AV76/AV71,"n/a")</f>
        <v>0.97853337975125376</v>
      </c>
      <c r="AW77" s="609">
        <f t="shared" ref="AW77" si="84">IFERROR(AW76/AW71,"n/a")</f>
        <v>0.9794377689727134</v>
      </c>
      <c r="AX77" s="609">
        <f t="shared" ref="AX77" si="85">IFERROR(AX76/AX71,"n/a")</f>
        <v>0.98087202797931405</v>
      </c>
      <c r="AY77" s="609">
        <f t="shared" ref="AY77" si="86">IFERROR(AY76/AY71,"n/a")</f>
        <v>0.98258712062832665</v>
      </c>
      <c r="AZ77" s="609">
        <f t="shared" ref="AZ77" si="87">IFERROR(AZ76/AZ71,"n/a")</f>
        <v>0.98437544535073462</v>
      </c>
      <c r="BA77" s="609"/>
      <c r="BB77" s="609">
        <f t="shared" ref="BB77" si="88">IFERROR(BB76/BB71,"n/a")</f>
        <v>0.95867885913925144</v>
      </c>
      <c r="BC77" s="609">
        <f t="shared" ref="BC77" si="89">IFERROR(BC76/BC71,"n/a")</f>
        <v>0.97733112304084668</v>
      </c>
      <c r="BD77" s="609">
        <f t="shared" ref="BD77" si="90">IFERROR(BD76/BD71,"n/a")</f>
        <v>0.98258004660459597</v>
      </c>
      <c r="BE77" s="164"/>
    </row>
    <row r="78" spans="2:57" s="134" customFormat="1">
      <c r="B78" s="166"/>
      <c r="C78" s="152"/>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4"/>
    </row>
    <row r="79" spans="2:57">
      <c r="B79" s="163" t="s">
        <v>61</v>
      </c>
      <c r="C79" s="163"/>
      <c r="D79" s="162">
        <f t="shared" ref="D79:AM79" si="91">SUM(D33,D7)</f>
        <v>600</v>
      </c>
      <c r="E79" s="162">
        <f t="shared" si="91"/>
        <v>1500</v>
      </c>
      <c r="F79" s="162">
        <f t="shared" si="91"/>
        <v>1850</v>
      </c>
      <c r="G79" s="162">
        <f t="shared" si="91"/>
        <v>2210</v>
      </c>
      <c r="H79" s="162">
        <f t="shared" si="91"/>
        <v>2431</v>
      </c>
      <c r="I79" s="162">
        <f t="shared" si="91"/>
        <v>2674.1000000000004</v>
      </c>
      <c r="J79" s="162">
        <f t="shared" si="91"/>
        <v>2941.51</v>
      </c>
      <c r="K79" s="162">
        <f t="shared" si="91"/>
        <v>3235.6610000000005</v>
      </c>
      <c r="L79" s="162">
        <f t="shared" si="91"/>
        <v>3559.227100000001</v>
      </c>
      <c r="M79" s="162">
        <f t="shared" si="91"/>
        <v>3915.1498100000008</v>
      </c>
      <c r="N79" s="162">
        <f t="shared" si="91"/>
        <v>4306.6647910000011</v>
      </c>
      <c r="O79" s="162">
        <f t="shared" si="91"/>
        <v>4737.3312701000013</v>
      </c>
      <c r="P79" s="162">
        <f t="shared" si="91"/>
        <v>5211.0643971100017</v>
      </c>
      <c r="Q79" s="162">
        <f t="shared" si="91"/>
        <v>5732.1708368210029</v>
      </c>
      <c r="R79" s="162">
        <f t="shared" si="91"/>
        <v>6305.3879205031035</v>
      </c>
      <c r="S79" s="162">
        <f t="shared" si="91"/>
        <v>6935.9267125534143</v>
      </c>
      <c r="T79" s="162">
        <f t="shared" si="91"/>
        <v>7629.5193838087562</v>
      </c>
      <c r="U79" s="162">
        <f t="shared" si="91"/>
        <v>8392.4713221896327</v>
      </c>
      <c r="V79" s="162">
        <f t="shared" si="91"/>
        <v>9231.7184544085976</v>
      </c>
      <c r="W79" s="162">
        <f t="shared" si="91"/>
        <v>10154.890299849458</v>
      </c>
      <c r="X79" s="162">
        <f t="shared" si="91"/>
        <v>11170.379329834404</v>
      </c>
      <c r="Y79" s="162">
        <f t="shared" si="91"/>
        <v>12287.417262817846</v>
      </c>
      <c r="Z79" s="162">
        <f t="shared" si="91"/>
        <v>13516.158989099631</v>
      </c>
      <c r="AA79" s="162">
        <f t="shared" si="91"/>
        <v>14867.774888009595</v>
      </c>
      <c r="AB79" s="162">
        <f t="shared" si="91"/>
        <v>17097.941121211035</v>
      </c>
      <c r="AC79" s="162">
        <f t="shared" si="91"/>
        <v>19662.632289392684</v>
      </c>
      <c r="AD79" s="162">
        <f t="shared" si="91"/>
        <v>22612.027132801588</v>
      </c>
      <c r="AE79" s="162">
        <f t="shared" si="91"/>
        <v>26003.831202721827</v>
      </c>
      <c r="AF79" s="162">
        <f t="shared" si="91"/>
        <v>29904.405883130097</v>
      </c>
      <c r="AG79" s="162">
        <f t="shared" si="91"/>
        <v>34390.066765599608</v>
      </c>
      <c r="AH79" s="162">
        <f t="shared" si="91"/>
        <v>39548.576780439544</v>
      </c>
      <c r="AI79" s="162">
        <f t="shared" si="91"/>
        <v>45480.863297505479</v>
      </c>
      <c r="AJ79" s="162">
        <f t="shared" si="91"/>
        <v>52302.992792131292</v>
      </c>
      <c r="AK79" s="162">
        <f t="shared" si="91"/>
        <v>60148.441710950981</v>
      </c>
      <c r="AL79" s="162">
        <f t="shared" si="91"/>
        <v>69170.707967593611</v>
      </c>
      <c r="AM79" s="162">
        <f t="shared" si="91"/>
        <v>79546.314162732655</v>
      </c>
      <c r="AN79" s="162"/>
      <c r="AO79" s="162">
        <f>SUM(D79:F79)</f>
        <v>3950</v>
      </c>
      <c r="AP79" s="162">
        <f>SUM(G79:I79)</f>
        <v>7315.1</v>
      </c>
      <c r="AQ79" s="162">
        <f>SUM(J79:L79)</f>
        <v>9736.3981000000022</v>
      </c>
      <c r="AR79" s="162">
        <f>SUM(M79:O79)</f>
        <v>12959.145871100003</v>
      </c>
      <c r="AS79" s="162">
        <f>SUM(P79:R79)</f>
        <v>17248.62315443411</v>
      </c>
      <c r="AT79" s="162">
        <f>SUM(S79:U79)</f>
        <v>22957.917418551806</v>
      </c>
      <c r="AU79" s="162">
        <f>SUM(V79:X79)</f>
        <v>30556.98808409246</v>
      </c>
      <c r="AV79" s="162">
        <f>SUM(Y79:AA79)</f>
        <v>40671.351139927072</v>
      </c>
      <c r="AW79" s="162">
        <f>SUM(AB79:AD79)</f>
        <v>59372.600543405308</v>
      </c>
      <c r="AX79" s="162">
        <f>SUM(AE79:AG79)</f>
        <v>90298.303851451536</v>
      </c>
      <c r="AY79" s="162">
        <f>SUM(AH79:AJ79)</f>
        <v>137332.43287007633</v>
      </c>
      <c r="AZ79" s="162">
        <f>SUM(AK79:AM79)</f>
        <v>208865.46384127723</v>
      </c>
      <c r="BA79" s="162"/>
      <c r="BB79" s="162">
        <f>SUM(AO79:AR79)</f>
        <v>33960.643971100006</v>
      </c>
      <c r="BC79" s="162">
        <f>SUM(AS79:AV79)</f>
        <v>111434.87979700544</v>
      </c>
      <c r="BD79" s="162">
        <f>SUM(AW79:AZ79)</f>
        <v>495868.80110621039</v>
      </c>
    </row>
    <row r="80" spans="2:57">
      <c r="B80" s="163" t="s">
        <v>60</v>
      </c>
      <c r="C80" s="163"/>
      <c r="D80" s="162">
        <f>SUM(Sales!F52,Marketing!F54)</f>
        <v>8100</v>
      </c>
      <c r="E80" s="162">
        <f>SUM(Sales!G52,Marketing!G54)</f>
        <v>9000</v>
      </c>
      <c r="F80" s="162">
        <f>SUM(Sales!H52,Marketing!H54)</f>
        <v>25840</v>
      </c>
      <c r="G80" s="162">
        <f>SUM(Sales!I52,Marketing!I54)</f>
        <v>23200</v>
      </c>
      <c r="H80" s="162">
        <f>SUM(Sales!J52,Marketing!J54)</f>
        <v>23421</v>
      </c>
      <c r="I80" s="162">
        <f>SUM(Sales!K52,Marketing!K54)</f>
        <v>23664.1</v>
      </c>
      <c r="J80" s="162">
        <f>SUM(Sales!L52,Marketing!L54)</f>
        <v>40421.51</v>
      </c>
      <c r="K80" s="162">
        <f>SUM(Sales!M52,Marketing!M54)</f>
        <v>40215.661</v>
      </c>
      <c r="L80" s="162">
        <f>SUM(Sales!N52,Marketing!N54)</f>
        <v>40539.227100000004</v>
      </c>
      <c r="M80" s="162">
        <f>SUM(Sales!O52,Marketing!O54)</f>
        <v>40895.149810000003</v>
      </c>
      <c r="N80" s="162">
        <f>SUM(Sales!P52,Marketing!P54)</f>
        <v>41286.664791000003</v>
      </c>
      <c r="O80" s="162">
        <f>SUM(Sales!Q52,Marketing!Q54)</f>
        <v>41717.331270100003</v>
      </c>
      <c r="P80" s="162">
        <f>SUM(Sales!R52,Marketing!R54)</f>
        <v>68956.064397109993</v>
      </c>
      <c r="Q80" s="162">
        <f>SUM(Sales!S52,Marketing!S54)</f>
        <v>78517.795836820995</v>
      </c>
      <c r="R80" s="162">
        <f>SUM(Sales!T52,Marketing!T54)</f>
        <v>76446.962920503109</v>
      </c>
      <c r="S80" s="162">
        <f>SUM(Sales!U52,Marketing!U54)</f>
        <v>77077.501712553407</v>
      </c>
      <c r="T80" s="162">
        <f>SUM(Sales!V52,Marketing!V54)</f>
        <v>77771.094383808755</v>
      </c>
      <c r="U80" s="162">
        <f>SUM(Sales!W52,Marketing!W54)</f>
        <v>92360.921322189621</v>
      </c>
      <c r="V80" s="162">
        <f>SUM(Sales!X52,Marketing!X54)</f>
        <v>90556.118454408599</v>
      </c>
      <c r="W80" s="162">
        <f>SUM(Sales!Y52,Marketing!Y54)</f>
        <v>103548.04029984945</v>
      </c>
      <c r="X80" s="162">
        <f>SUM(Sales!Z52,Marketing!Z54)</f>
        <v>113604.15432983442</v>
      </c>
      <c r="Y80" s="162">
        <f>SUM(Sales!AA52,Marketing!AA54)</f>
        <v>111721.19226281786</v>
      </c>
      <c r="Z80" s="162">
        <f>SUM(Sales!AB52,Marketing!AB54)</f>
        <v>129248.68398909963</v>
      </c>
      <c r="AA80" s="162">
        <f>SUM(Sales!AC52,Marketing!AC54)</f>
        <v>127600.29988800961</v>
      </c>
      <c r="AB80" s="162">
        <f>SUM(Sales!AD52,Marketing!AD54)</f>
        <v>140743.91612121102</v>
      </c>
      <c r="AC80" s="162">
        <f>SUM(Sales!AE52,Marketing!AE54)</f>
        <v>140531.07603939268</v>
      </c>
      <c r="AD80" s="162">
        <f>SUM(Sales!AF52,Marketing!AF54)</f>
        <v>154037.97088280157</v>
      </c>
      <c r="AE80" s="162">
        <f>SUM(Sales!AG52,Marketing!AG54)</f>
        <v>154429.77495272184</v>
      </c>
      <c r="AF80" s="162">
        <f>SUM(Sales!AH52,Marketing!AH54)</f>
        <v>172157.2246331301</v>
      </c>
      <c r="AG80" s="162">
        <f>SUM(Sales!AI52,Marketing!AI54)</f>
        <v>173835.69176559962</v>
      </c>
      <c r="AH80" s="162">
        <f>SUM(Sales!AJ52,Marketing!AJ54)</f>
        <v>178994.20178043956</v>
      </c>
      <c r="AI80" s="162">
        <f>SUM(Sales!AK52,Marketing!AK54)</f>
        <v>185074.80079750551</v>
      </c>
      <c r="AJ80" s="162">
        <f>SUM(Sales!AL52,Marketing!AL54)</f>
        <v>201688.14904213129</v>
      </c>
      <c r="AK80" s="162">
        <f>SUM(Sales!AM52,Marketing!AM54)</f>
        <v>206533.59796095098</v>
      </c>
      <c r="AL80" s="162">
        <f>SUM(Sales!AN52,Marketing!AN54)</f>
        <v>215822.82671759359</v>
      </c>
      <c r="AM80" s="162">
        <f>SUM(Sales!AO52,Marketing!AO54)</f>
        <v>226198.43291273265</v>
      </c>
      <c r="AN80" s="162"/>
      <c r="AO80" s="162">
        <f>SUM(Sales!AQ52,Marketing!AQ54)</f>
        <v>42940</v>
      </c>
      <c r="AP80" s="162">
        <f>SUM(Sales!AR52,Marketing!AR54)</f>
        <v>70285.100000000006</v>
      </c>
      <c r="AQ80" s="162">
        <f>SUM(Sales!AS52,Marketing!AS54)</f>
        <v>121176.39810000001</v>
      </c>
      <c r="AR80" s="162">
        <f>SUM(Sales!AT52,Marketing!AT54)</f>
        <v>123899.1458711</v>
      </c>
      <c r="AS80" s="162">
        <f>SUM(Sales!AU52,Marketing!AU54)</f>
        <v>223920.82315443413</v>
      </c>
      <c r="AT80" s="162">
        <f>SUM(Sales!AV52,Marketing!AV54)</f>
        <v>247209.51741855181</v>
      </c>
      <c r="AU80" s="162">
        <f>SUM(Sales!AW52,Marketing!AW54)</f>
        <v>307708.31308409246</v>
      </c>
      <c r="AV80" s="162">
        <f>SUM(Sales!AX52,Marketing!AX54)</f>
        <v>368570.17613992712</v>
      </c>
      <c r="AW80" s="162">
        <f>SUM(Sales!AY52,Marketing!AY54)</f>
        <v>435312.96304340533</v>
      </c>
      <c r="AX80" s="162">
        <f>SUM(Sales!AZ52,Marketing!AZ54)</f>
        <v>500422.69135145156</v>
      </c>
      <c r="AY80" s="162">
        <f>SUM(Sales!BA52,Marketing!BA54)</f>
        <v>565757.15162007627</v>
      </c>
      <c r="AZ80" s="162">
        <f>SUM(Sales!BB52,Marketing!BB54)</f>
        <v>648554.85759127722</v>
      </c>
      <c r="BA80" s="162"/>
      <c r="BB80" s="162">
        <f>SUM(Sales!BD52,Marketing!BD54)</f>
        <v>358300.64397109998</v>
      </c>
      <c r="BC80" s="162">
        <f>SUM(Sales!BE52,Marketing!BE54)</f>
        <v>1147408.8297970053</v>
      </c>
      <c r="BD80" s="162">
        <f>SUM(Sales!BF52,Marketing!BF54)</f>
        <v>2150047.6636062106</v>
      </c>
    </row>
    <row r="81" spans="1:56" s="4" customFormat="1">
      <c r="B81" s="161"/>
      <c r="C81" s="161"/>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53"/>
      <c r="AO81" s="159"/>
      <c r="AP81" s="159"/>
      <c r="AQ81" s="159"/>
      <c r="AR81" s="159"/>
      <c r="AS81" s="159"/>
      <c r="AT81" s="159"/>
      <c r="AU81" s="159"/>
      <c r="AV81" s="159"/>
      <c r="AW81" s="159"/>
      <c r="AX81" s="159"/>
      <c r="AY81" s="159"/>
      <c r="AZ81" s="159"/>
      <c r="BA81" s="153"/>
      <c r="BB81" s="159"/>
      <c r="BC81" s="159"/>
      <c r="BD81" s="159"/>
    </row>
    <row r="82" spans="1:56">
      <c r="B82" s="158" t="s">
        <v>59</v>
      </c>
      <c r="C82" s="158"/>
      <c r="D82" s="157">
        <v>0</v>
      </c>
      <c r="E82" s="156">
        <v>0</v>
      </c>
      <c r="F82" s="155">
        <f>IFERROR(SUM(D80:F80)/SUM(D48:F48,D22:F22),0)</f>
        <v>71.260944489637467</v>
      </c>
      <c r="G82" s="155">
        <f>IFERROR(SUM(E80:G80)/SUM(E48:G48,E22:G22),0)</f>
        <v>67.593791650785931</v>
      </c>
      <c r="H82" s="155">
        <f>IFERROR(SUM(F80:H80)/SUM(F48:H48,F22:H22),0)</f>
        <v>71.137767579683427</v>
      </c>
      <c r="I82" s="155">
        <f>IFERROR(SUM(G80:I80)/SUM(G48:I48,G22:I22),0)</f>
        <v>60.302581435664443</v>
      </c>
      <c r="J82" s="155">
        <f t="shared" ref="J82:AL82" si="92">IFERROR(SUM(H80:J80)/SUM(H48:J48,H22:J22),0)</f>
        <v>67.253062239078275</v>
      </c>
      <c r="K82" s="155">
        <f t="shared" si="92"/>
        <v>71.93695414448338</v>
      </c>
      <c r="L82" s="155">
        <f t="shared" si="92"/>
        <v>75.120413680162628</v>
      </c>
      <c r="M82" s="155">
        <f t="shared" si="92"/>
        <v>67.877473251918417</v>
      </c>
      <c r="N82" s="155">
        <f t="shared" si="92"/>
        <v>61.70565851548308</v>
      </c>
      <c r="O82" s="155">
        <f t="shared" si="92"/>
        <v>56.197880654564742</v>
      </c>
      <c r="P82" s="155">
        <f t="shared" si="92"/>
        <v>62.233346516748</v>
      </c>
      <c r="Q82" s="155">
        <f t="shared" si="92"/>
        <v>70.013873105954147</v>
      </c>
      <c r="R82" s="155">
        <f t="shared" si="92"/>
        <v>74.93283174711226</v>
      </c>
      <c r="S82" s="155">
        <f t="shared" si="92"/>
        <v>70.259866997828908</v>
      </c>
      <c r="T82" s="155">
        <f t="shared" si="92"/>
        <v>63.402455213832539</v>
      </c>
      <c r="U82" s="155">
        <f t="shared" si="92"/>
        <v>61.377675606949758</v>
      </c>
      <c r="V82" s="155">
        <f t="shared" si="92"/>
        <v>58.648426752704239</v>
      </c>
      <c r="W82" s="155">
        <f t="shared" si="92"/>
        <v>58.419592266935197</v>
      </c>
      <c r="X82" s="155">
        <f t="shared" si="92"/>
        <v>56.901116856932305</v>
      </c>
      <c r="Y82" s="155">
        <f t="shared" si="92"/>
        <v>55.160910901593269</v>
      </c>
      <c r="Z82" s="155">
        <f t="shared" si="92"/>
        <v>53.95635029171649</v>
      </c>
      <c r="AA82" s="155">
        <f t="shared" si="92"/>
        <v>50.896476359031716</v>
      </c>
      <c r="AB82" s="155">
        <f t="shared" si="92"/>
        <v>49.147088803549934</v>
      </c>
      <c r="AC82" s="155">
        <f t="shared" si="92"/>
        <v>44.667697166287553</v>
      </c>
      <c r="AD82" s="155">
        <f t="shared" si="92"/>
        <v>41.549086046105536</v>
      </c>
      <c r="AE82" s="155">
        <f t="shared" si="92"/>
        <v>37.416354094290895</v>
      </c>
      <c r="AF82" s="155">
        <f t="shared" si="92"/>
        <v>34.947914191559292</v>
      </c>
      <c r="AG82" s="155">
        <f t="shared" si="92"/>
        <v>31.734380520758425</v>
      </c>
      <c r="AH82" s="155">
        <f t="shared" si="92"/>
        <v>29.022258744981936</v>
      </c>
      <c r="AI82" s="155">
        <f t="shared" si="92"/>
        <v>25.912920080106996</v>
      </c>
      <c r="AJ82" s="155">
        <f t="shared" si="92"/>
        <v>23.74280619913257</v>
      </c>
      <c r="AK82" s="155">
        <f t="shared" si="92"/>
        <v>21.684405233434017</v>
      </c>
      <c r="AL82" s="155">
        <f t="shared" si="92"/>
        <v>19.85934954606255</v>
      </c>
      <c r="AM82" s="155">
        <f>IFERROR(SUM(AK80:AM80)/SUM(AK48:AM48,AK22:AM22),0)</f>
        <v>17.967375328620019</v>
      </c>
      <c r="AN82" s="148"/>
      <c r="AO82" s="155">
        <f>IFERROR(AO80/(SUM(AO22,AO48)),0)</f>
        <v>71.260944489637453</v>
      </c>
      <c r="AP82" s="155">
        <f t="shared" ref="AP82:AZ82" si="93">IFERROR(AP80/(SUM(AP22,AP48)),0)</f>
        <v>60.302581435664443</v>
      </c>
      <c r="AQ82" s="155">
        <f t="shared" si="93"/>
        <v>75.120413680162628</v>
      </c>
      <c r="AR82" s="155">
        <f t="shared" si="93"/>
        <v>56.197880654564734</v>
      </c>
      <c r="AS82" s="155">
        <f t="shared" si="93"/>
        <v>74.932831747112274</v>
      </c>
      <c r="AT82" s="155">
        <f t="shared" si="93"/>
        <v>61.377675606949765</v>
      </c>
      <c r="AU82" s="155">
        <f t="shared" si="93"/>
        <v>56.901116856932312</v>
      </c>
      <c r="AV82" s="155">
        <f t="shared" si="93"/>
        <v>50.896476359031709</v>
      </c>
      <c r="AW82" s="155">
        <f t="shared" si="93"/>
        <v>41.549086046105543</v>
      </c>
      <c r="AX82" s="155">
        <f t="shared" si="93"/>
        <v>31.734380520758425</v>
      </c>
      <c r="AY82" s="155">
        <f t="shared" si="93"/>
        <v>23.742806199132559</v>
      </c>
      <c r="AZ82" s="155">
        <f t="shared" si="93"/>
        <v>17.967375328620019</v>
      </c>
      <c r="BA82" s="148"/>
      <c r="BB82" s="154" t="s">
        <v>58</v>
      </c>
      <c r="BC82" s="154" t="s">
        <v>58</v>
      </c>
      <c r="BD82" s="154" t="s">
        <v>58</v>
      </c>
    </row>
    <row r="83" spans="1:56">
      <c r="B83" s="153" t="s">
        <v>57</v>
      </c>
      <c r="C83" s="152"/>
      <c r="D83" s="151">
        <v>0</v>
      </c>
      <c r="E83" s="151">
        <v>0</v>
      </c>
      <c r="F83" s="151">
        <v>0</v>
      </c>
      <c r="G83" s="151">
        <v>0</v>
      </c>
      <c r="H83" s="151">
        <v>0</v>
      </c>
      <c r="I83" s="151">
        <v>0</v>
      </c>
      <c r="J83" s="151">
        <v>0</v>
      </c>
      <c r="K83" s="151">
        <v>0</v>
      </c>
      <c r="L83" s="151">
        <v>0</v>
      </c>
      <c r="M83" s="151">
        <v>0</v>
      </c>
      <c r="N83" s="151">
        <v>0</v>
      </c>
      <c r="O83" s="150">
        <f t="shared" ref="O83:AM83" si="94">IFERROR(SUM(D71:O71)/SUM(D48:O48,D22:O22), 0)</f>
        <v>27.7939432744733</v>
      </c>
      <c r="P83" s="150">
        <f t="shared" si="94"/>
        <v>29.781122601115939</v>
      </c>
      <c r="Q83" s="150">
        <f t="shared" si="94"/>
        <v>32.053868471780021</v>
      </c>
      <c r="R83" s="150">
        <f t="shared" si="94"/>
        <v>34.172956872731056</v>
      </c>
      <c r="S83" s="150">
        <f t="shared" si="94"/>
        <v>36.115262335735579</v>
      </c>
      <c r="T83" s="150">
        <f t="shared" si="94"/>
        <v>37.815790892054437</v>
      </c>
      <c r="U83" s="150">
        <f t="shared" si="94"/>
        <v>39.30722403142935</v>
      </c>
      <c r="V83" s="150">
        <f t="shared" si="94"/>
        <v>40.617263544093589</v>
      </c>
      <c r="W83" s="150">
        <f t="shared" si="94"/>
        <v>41.769509867594429</v>
      </c>
      <c r="X83" s="150">
        <f t="shared" si="94"/>
        <v>42.784160794105112</v>
      </c>
      <c r="Y83" s="150">
        <f t="shared" si="94"/>
        <v>43.678572327464096</v>
      </c>
      <c r="Z83" s="150">
        <f t="shared" si="94"/>
        <v>44.467712684204002</v>
      </c>
      <c r="AA83" s="150">
        <f t="shared" si="94"/>
        <v>45.164532677146553</v>
      </c>
      <c r="AB83" s="150">
        <f t="shared" si="94"/>
        <v>45.580814167524402</v>
      </c>
      <c r="AC83" s="150">
        <f t="shared" si="94"/>
        <v>45.759642901258829</v>
      </c>
      <c r="AD83" s="150">
        <f t="shared" si="94"/>
        <v>45.743026150458029</v>
      </c>
      <c r="AE83" s="150">
        <f t="shared" si="94"/>
        <v>45.570696936137715</v>
      </c>
      <c r="AF83" s="150">
        <f t="shared" si="94"/>
        <v>45.27914666958636</v>
      </c>
      <c r="AG83" s="150">
        <f t="shared" si="94"/>
        <v>44.90094128197493</v>
      </c>
      <c r="AH83" s="150">
        <f t="shared" si="94"/>
        <v>44.464333632619983</v>
      </c>
      <c r="AI83" s="150">
        <f t="shared" si="94"/>
        <v>43.993150412445324</v>
      </c>
      <c r="AJ83" s="150">
        <f t="shared" si="94"/>
        <v>43.506908465636975</v>
      </c>
      <c r="AK83" s="150">
        <f t="shared" si="94"/>
        <v>43.021103906209689</v>
      </c>
      <c r="AL83" s="150">
        <f t="shared" si="94"/>
        <v>42.547615833609981</v>
      </c>
      <c r="AM83" s="150">
        <f t="shared" si="94"/>
        <v>42.095171952788746</v>
      </c>
      <c r="AN83" s="148"/>
      <c r="AO83" s="149">
        <v>0</v>
      </c>
      <c r="AP83" s="149">
        <v>0</v>
      </c>
      <c r="AQ83" s="149">
        <v>0</v>
      </c>
      <c r="AR83" s="148">
        <f>IFERROR(AO80:AR80/(SUM(AO22:AR22,AO48:AR48)),0)</f>
        <v>22.18067811726333</v>
      </c>
      <c r="AS83" s="148">
        <f t="shared" ref="AS83:AZ83" si="95">IFERROR(AP80:AS80/(SUM(AP22:AS22,AP48:AS48)),0)</f>
        <v>28.089760322968996</v>
      </c>
      <c r="AT83" s="148">
        <f t="shared" si="95"/>
        <v>22.818451882013328</v>
      </c>
      <c r="AU83" s="148">
        <f t="shared" si="95"/>
        <v>21.034947919705051</v>
      </c>
      <c r="AV83" s="148">
        <f t="shared" si="95"/>
        <v>18.742155243393928</v>
      </c>
      <c r="AW83" s="148">
        <f t="shared" si="95"/>
        <v>16.03120967161902</v>
      </c>
      <c r="AX83" s="148">
        <f t="shared" si="95"/>
        <v>12.865819088846578</v>
      </c>
      <c r="AY83" s="148">
        <f t="shared" si="95"/>
        <v>9.8707870795071937</v>
      </c>
      <c r="AZ83" s="148">
        <f t="shared" si="95"/>
        <v>7.5263703670308129</v>
      </c>
      <c r="BA83" s="148"/>
      <c r="BB83" s="148">
        <f>IFERROR(BB80/(SUM(BB22,BB48)),0)</f>
        <v>64.143712995400804</v>
      </c>
      <c r="BC83" s="148">
        <f t="shared" ref="BC83:BD83" si="96">IFERROR(BC80/(SUM(BC22,BC48)),0)</f>
        <v>58.346865286061913</v>
      </c>
      <c r="BD83" s="148">
        <f t="shared" si="96"/>
        <v>24.950942597468963</v>
      </c>
    </row>
    <row r="84" spans="1:56">
      <c r="B84" s="153"/>
      <c r="C84" s="152"/>
      <c r="D84" s="151"/>
      <c r="E84" s="151"/>
      <c r="F84" s="151"/>
      <c r="G84" s="151"/>
      <c r="H84" s="151"/>
      <c r="I84" s="151"/>
      <c r="J84" s="151"/>
      <c r="K84" s="151"/>
      <c r="L84" s="151"/>
      <c r="M84" s="151"/>
      <c r="N84" s="151"/>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48"/>
      <c r="AO84" s="149"/>
      <c r="AP84" s="149"/>
      <c r="AQ84" s="149"/>
      <c r="AR84" s="148"/>
      <c r="AS84" s="148"/>
      <c r="AT84" s="148"/>
      <c r="AU84" s="148"/>
      <c r="AV84" s="148"/>
      <c r="AW84" s="148"/>
      <c r="AX84" s="148"/>
      <c r="AY84" s="148"/>
      <c r="AZ84" s="148"/>
      <c r="BA84" s="148"/>
      <c r="BB84" s="148"/>
      <c r="BC84" s="148"/>
      <c r="BD84" s="148"/>
    </row>
    <row r="85" spans="1:56" s="144" customFormat="1">
      <c r="B85" s="147" t="s">
        <v>229</v>
      </c>
      <c r="C85" s="147"/>
      <c r="D85" s="145"/>
      <c r="E85" s="145">
        <f>IFERROR(E80/(E76-D76),"n/a")</f>
        <v>8.2575571393462788</v>
      </c>
      <c r="F85" s="145">
        <f>IFERROR(F80/(F76-E76),"n/a")</f>
        <v>15.910552151503417</v>
      </c>
      <c r="G85" s="145">
        <f>IFERROR(G80/(G76-F76),"n/a")</f>
        <v>10.811829306082407</v>
      </c>
      <c r="H85" s="145">
        <f>IFERROR(H80/(H76-G76),"n/a")</f>
        <v>10.10479341826303</v>
      </c>
      <c r="I85" s="145">
        <f t="shared" ref="I85:AM85" si="97">IFERROR(I80/(I76-H76),"n/a")</f>
        <v>9.4354916616709801</v>
      </c>
      <c r="J85" s="145">
        <f t="shared" si="97"/>
        <v>14.871106403077604</v>
      </c>
      <c r="K85" s="145">
        <f t="shared" si="97"/>
        <v>13.631534857767615</v>
      </c>
      <c r="L85" s="145">
        <f t="shared" si="97"/>
        <v>12.643347046181605</v>
      </c>
      <c r="M85" s="145">
        <f t="shared" si="97"/>
        <v>11.721033597225434</v>
      </c>
      <c r="N85" s="145">
        <f t="shared" si="97"/>
        <v>10.862520087178018</v>
      </c>
      <c r="O85" s="145">
        <f t="shared" si="97"/>
        <v>10.065337881893486</v>
      </c>
      <c r="P85" s="145">
        <f t="shared" si="97"/>
        <v>15.24338640657553</v>
      </c>
      <c r="Q85" s="145">
        <f t="shared" si="97"/>
        <v>15.889811058280568</v>
      </c>
      <c r="R85" s="145">
        <f t="shared" si="97"/>
        <v>14.152467702704426</v>
      </c>
      <c r="S85" s="145">
        <f t="shared" si="97"/>
        <v>13.044656491988246</v>
      </c>
      <c r="T85" s="145">
        <f t="shared" si="97"/>
        <v>12.02533910114172</v>
      </c>
      <c r="U85" s="145">
        <f t="shared" si="97"/>
        <v>13.040944843225452</v>
      </c>
      <c r="V85" s="145">
        <f t="shared" si="97"/>
        <v>11.67002837171883</v>
      </c>
      <c r="W85" s="145">
        <f t="shared" si="97"/>
        <v>12.174263148203755</v>
      </c>
      <c r="X85" s="145">
        <f t="shared" si="97"/>
        <v>12.18076874144603</v>
      </c>
      <c r="Y85" s="145">
        <f t="shared" si="97"/>
        <v>10.920597464058632</v>
      </c>
      <c r="Z85" s="145">
        <f t="shared" si="97"/>
        <v>11.51420302465246</v>
      </c>
      <c r="AA85" s="145">
        <f t="shared" si="97"/>
        <v>10.357076949577388</v>
      </c>
      <c r="AB85" s="145">
        <f t="shared" si="97"/>
        <v>9.8546191468203173</v>
      </c>
      <c r="AC85" s="145">
        <f t="shared" si="97"/>
        <v>8.4979012512756569</v>
      </c>
      <c r="AD85" s="145">
        <f t="shared" si="97"/>
        <v>8.0523189626890002</v>
      </c>
      <c r="AE85" s="145">
        <f t="shared" si="97"/>
        <v>6.9845222350684741</v>
      </c>
      <c r="AF85" s="145">
        <f t="shared" si="97"/>
        <v>6.7413492883218593</v>
      </c>
      <c r="AG85" s="145">
        <f t="shared" si="97"/>
        <v>5.8970347867220738</v>
      </c>
      <c r="AH85" s="145">
        <f t="shared" si="97"/>
        <v>5.2629031540038529</v>
      </c>
      <c r="AI85" s="145">
        <f t="shared" si="97"/>
        <v>4.7185799810186131</v>
      </c>
      <c r="AJ85" s="145">
        <f t="shared" si="97"/>
        <v>4.4604689127478458</v>
      </c>
      <c r="AK85" s="145">
        <f t="shared" si="97"/>
        <v>3.9633486309742625</v>
      </c>
      <c r="AL85" s="145">
        <f t="shared" si="97"/>
        <v>3.5946458046549448</v>
      </c>
      <c r="AM85" s="145">
        <f t="shared" si="97"/>
        <v>3.27065419728169</v>
      </c>
      <c r="AN85" s="146"/>
      <c r="AO85" s="145"/>
      <c r="AP85" s="145">
        <f>IFERROR(AP80/(AP76-AO76),"n/a")*3</f>
        <v>11.767087640856067</v>
      </c>
      <c r="AQ85" s="145">
        <f t="shared" ref="AQ85:AY85" si="98">IFERROR(AQ80/(AQ76-AP76),"n/a")*3</f>
        <v>14.780665829733197</v>
      </c>
      <c r="AR85" s="145">
        <f t="shared" si="98"/>
        <v>11.771377877789572</v>
      </c>
      <c r="AS85" s="145">
        <f t="shared" si="98"/>
        <v>16.406214411782948</v>
      </c>
      <c r="AT85" s="145">
        <f t="shared" si="98"/>
        <v>13.865358730858848</v>
      </c>
      <c r="AU85" s="145">
        <f t="shared" si="98"/>
        <v>13.14081715859888</v>
      </c>
      <c r="AV85" s="145">
        <f t="shared" si="98"/>
        <v>11.938154096430448</v>
      </c>
      <c r="AW85" s="145">
        <f t="shared" si="98"/>
        <v>9.9754424660447079</v>
      </c>
      <c r="AX85" s="145">
        <f t="shared" si="98"/>
        <v>7.4437834130067166</v>
      </c>
      <c r="AY85" s="145">
        <f t="shared" si="98"/>
        <v>5.4717499782079342</v>
      </c>
      <c r="AZ85" s="145">
        <f>IFERROR(AZ80/(AZ76-AY76),"n/a")*3</f>
        <v>4.0941622939000322</v>
      </c>
      <c r="BA85" s="146"/>
      <c r="BB85" s="145"/>
      <c r="BC85" s="145">
        <f>IFERROR(BC80/(BC76-BB76),"n/a")*12</f>
        <v>19.144717335493812</v>
      </c>
      <c r="BD85" s="145">
        <f>IFERROR(BD80/(BD76-BC76),"n/a")*12</f>
        <v>9.5693989724633006</v>
      </c>
    </row>
    <row r="86" spans="1:56" s="4" customFormat="1">
      <c r="B86" s="143"/>
      <c r="C86" s="143"/>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
      <c r="AO86" s="141"/>
      <c r="AP86" s="141"/>
      <c r="AQ86" s="141"/>
      <c r="AR86" s="141"/>
      <c r="AS86" s="141"/>
      <c r="AT86" s="141"/>
      <c r="AU86" s="141"/>
      <c r="AV86" s="141"/>
      <c r="AW86" s="141"/>
      <c r="AX86" s="141"/>
      <c r="AY86" s="141"/>
      <c r="AZ86" s="141"/>
      <c r="BA86" s="1"/>
      <c r="BB86" s="141"/>
      <c r="BC86" s="141"/>
      <c r="BD86" s="141"/>
    </row>
    <row r="87" spans="1:56" ht="13.5" thickBot="1">
      <c r="B87" s="140" t="s">
        <v>56</v>
      </c>
      <c r="C87" s="139"/>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row>
    <row r="88" spans="1:56">
      <c r="A88" s="134"/>
      <c r="B88" s="134"/>
      <c r="C88" s="134"/>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row>
    <row r="89" spans="1:56">
      <c r="A89" s="138"/>
      <c r="B89" s="135" t="s">
        <v>54</v>
      </c>
      <c r="C89" s="137">
        <v>0.05</v>
      </c>
      <c r="D89" s="136">
        <f t="shared" ref="D89:AM89" si="99">$C$89</f>
        <v>0.05</v>
      </c>
      <c r="E89" s="136">
        <f t="shared" si="99"/>
        <v>0.05</v>
      </c>
      <c r="F89" s="136">
        <f t="shared" si="99"/>
        <v>0.05</v>
      </c>
      <c r="G89" s="136">
        <f t="shared" si="99"/>
        <v>0.05</v>
      </c>
      <c r="H89" s="136">
        <f t="shared" si="99"/>
        <v>0.05</v>
      </c>
      <c r="I89" s="136">
        <f t="shared" si="99"/>
        <v>0.05</v>
      </c>
      <c r="J89" s="136">
        <f t="shared" si="99"/>
        <v>0.05</v>
      </c>
      <c r="K89" s="136">
        <f t="shared" si="99"/>
        <v>0.05</v>
      </c>
      <c r="L89" s="136">
        <f t="shared" si="99"/>
        <v>0.05</v>
      </c>
      <c r="M89" s="136">
        <f t="shared" si="99"/>
        <v>0.05</v>
      </c>
      <c r="N89" s="136">
        <f t="shared" si="99"/>
        <v>0.05</v>
      </c>
      <c r="O89" s="136">
        <f t="shared" si="99"/>
        <v>0.05</v>
      </c>
      <c r="P89" s="136">
        <f t="shared" si="99"/>
        <v>0.05</v>
      </c>
      <c r="Q89" s="136">
        <f t="shared" si="99"/>
        <v>0.05</v>
      </c>
      <c r="R89" s="136">
        <f t="shared" si="99"/>
        <v>0.05</v>
      </c>
      <c r="S89" s="136">
        <f t="shared" si="99"/>
        <v>0.05</v>
      </c>
      <c r="T89" s="136">
        <f t="shared" si="99"/>
        <v>0.05</v>
      </c>
      <c r="U89" s="136">
        <f t="shared" si="99"/>
        <v>0.05</v>
      </c>
      <c r="V89" s="136">
        <f t="shared" si="99"/>
        <v>0.05</v>
      </c>
      <c r="W89" s="136">
        <f t="shared" si="99"/>
        <v>0.05</v>
      </c>
      <c r="X89" s="136">
        <f t="shared" si="99"/>
        <v>0.05</v>
      </c>
      <c r="Y89" s="136">
        <f t="shared" si="99"/>
        <v>0.05</v>
      </c>
      <c r="Z89" s="136">
        <f t="shared" si="99"/>
        <v>0.05</v>
      </c>
      <c r="AA89" s="136">
        <f t="shared" si="99"/>
        <v>0.05</v>
      </c>
      <c r="AB89" s="136">
        <f t="shared" si="99"/>
        <v>0.05</v>
      </c>
      <c r="AC89" s="136">
        <f t="shared" si="99"/>
        <v>0.05</v>
      </c>
      <c r="AD89" s="136">
        <f t="shared" si="99"/>
        <v>0.05</v>
      </c>
      <c r="AE89" s="136">
        <f t="shared" si="99"/>
        <v>0.05</v>
      </c>
      <c r="AF89" s="136">
        <f t="shared" si="99"/>
        <v>0.05</v>
      </c>
      <c r="AG89" s="136">
        <f t="shared" si="99"/>
        <v>0.05</v>
      </c>
      <c r="AH89" s="136">
        <f t="shared" si="99"/>
        <v>0.05</v>
      </c>
      <c r="AI89" s="136">
        <f t="shared" si="99"/>
        <v>0.05</v>
      </c>
      <c r="AJ89" s="136">
        <f t="shared" si="99"/>
        <v>0.05</v>
      </c>
      <c r="AK89" s="136">
        <f t="shared" si="99"/>
        <v>0.05</v>
      </c>
      <c r="AL89" s="136">
        <f t="shared" si="99"/>
        <v>0.05</v>
      </c>
      <c r="AM89" s="136">
        <f t="shared" si="99"/>
        <v>0.05</v>
      </c>
    </row>
    <row r="90" spans="1:56">
      <c r="B90" s="135"/>
    </row>
    <row r="91" spans="1:56">
      <c r="B91" s="132">
        <v>43831</v>
      </c>
      <c r="D91" s="131">
        <f>D22</f>
        <v>15</v>
      </c>
      <c r="E91" s="131">
        <f t="shared" ref="E91:AM91" si="100">D91/(1+E89)</f>
        <v>14.285714285714285</v>
      </c>
      <c r="F91" s="131">
        <f t="shared" si="100"/>
        <v>13.605442176870747</v>
      </c>
      <c r="G91" s="131">
        <f t="shared" si="100"/>
        <v>12.957563977972139</v>
      </c>
      <c r="H91" s="131">
        <f t="shared" si="100"/>
        <v>12.340537121878228</v>
      </c>
      <c r="I91" s="610">
        <f t="shared" si="100"/>
        <v>11.752892497026883</v>
      </c>
      <c r="J91" s="610">
        <f t="shared" si="100"/>
        <v>11.193230949549411</v>
      </c>
      <c r="K91" s="610">
        <f t="shared" si="100"/>
        <v>10.66021995195182</v>
      </c>
      <c r="L91" s="610">
        <f t="shared" si="100"/>
        <v>10.152590430430305</v>
      </c>
      <c r="M91" s="610">
        <f t="shared" si="100"/>
        <v>9.669133743266956</v>
      </c>
      <c r="N91" s="610">
        <f t="shared" si="100"/>
        <v>9.2086988031113854</v>
      </c>
      <c r="O91" s="610">
        <f t="shared" si="100"/>
        <v>8.7701893362965571</v>
      </c>
      <c r="P91" s="610">
        <f t="shared" si="100"/>
        <v>8.3525612726633867</v>
      </c>
      <c r="Q91" s="610">
        <f t="shared" si="100"/>
        <v>7.9548202596794155</v>
      </c>
      <c r="R91" s="610">
        <f t="shared" si="100"/>
        <v>7.5760192949327765</v>
      </c>
      <c r="S91" s="610">
        <f t="shared" si="100"/>
        <v>7.2152564713645484</v>
      </c>
      <c r="T91" s="610">
        <f t="shared" si="100"/>
        <v>6.8716728298709979</v>
      </c>
      <c r="U91" s="610">
        <f t="shared" si="100"/>
        <v>6.5444503141628552</v>
      </c>
      <c r="V91" s="610">
        <f t="shared" si="100"/>
        <v>6.2328098230122428</v>
      </c>
      <c r="W91" s="610">
        <f t="shared" si="100"/>
        <v>5.9360093552497553</v>
      </c>
      <c r="X91" s="610">
        <f t="shared" si="100"/>
        <v>5.6533422430950049</v>
      </c>
      <c r="Y91" s="610">
        <f t="shared" si="100"/>
        <v>5.3841354696142902</v>
      </c>
      <c r="Z91" s="610">
        <f t="shared" si="100"/>
        <v>5.1277480662993238</v>
      </c>
      <c r="AA91" s="610">
        <f t="shared" si="100"/>
        <v>4.8835695869517366</v>
      </c>
      <c r="AB91" s="610">
        <f t="shared" si="100"/>
        <v>4.6510186542397491</v>
      </c>
      <c r="AC91" s="610">
        <f t="shared" si="100"/>
        <v>4.4295415754664278</v>
      </c>
      <c r="AD91" s="610">
        <f t="shared" si="100"/>
        <v>4.2186110242537405</v>
      </c>
      <c r="AE91" s="610">
        <f t="shared" si="100"/>
        <v>4.017724785003562</v>
      </c>
      <c r="AF91" s="610">
        <f t="shared" si="100"/>
        <v>3.8264045571462493</v>
      </c>
      <c r="AG91" s="610">
        <f t="shared" si="100"/>
        <v>3.6441948163297613</v>
      </c>
      <c r="AH91" s="610">
        <f t="shared" si="100"/>
        <v>3.4706617298378677</v>
      </c>
      <c r="AI91" s="610">
        <f t="shared" si="100"/>
        <v>3.3053921236551118</v>
      </c>
      <c r="AJ91" s="610">
        <f t="shared" si="100"/>
        <v>3.1479924987191539</v>
      </c>
      <c r="AK91" s="610">
        <f t="shared" si="100"/>
        <v>2.9980880940182417</v>
      </c>
      <c r="AL91" s="610">
        <f t="shared" si="100"/>
        <v>2.8553219943030874</v>
      </c>
      <c r="AM91" s="610">
        <f t="shared" si="100"/>
        <v>2.7193542802886546</v>
      </c>
    </row>
    <row r="92" spans="1:56">
      <c r="B92" s="132">
        <v>43890</v>
      </c>
      <c r="D92" s="131"/>
      <c r="E92" s="131">
        <f>E22</f>
        <v>75.375</v>
      </c>
      <c r="F92" s="131">
        <f t="shared" ref="F92:AM92" si="101">E92/(1+F89)</f>
        <v>71.785714285714278</v>
      </c>
      <c r="G92" s="131">
        <f t="shared" si="101"/>
        <v>68.367346938775498</v>
      </c>
      <c r="H92" s="131">
        <f t="shared" si="101"/>
        <v>65.11175898930999</v>
      </c>
      <c r="I92" s="610">
        <f t="shared" si="101"/>
        <v>62.011199037438082</v>
      </c>
      <c r="J92" s="610">
        <f t="shared" si="101"/>
        <v>59.058284797560077</v>
      </c>
      <c r="K92" s="610">
        <f t="shared" si="101"/>
        <v>56.245985521485785</v>
      </c>
      <c r="L92" s="610">
        <f t="shared" si="101"/>
        <v>53.56760525855789</v>
      </c>
      <c r="M92" s="610">
        <f t="shared" si="101"/>
        <v>51.016766912912274</v>
      </c>
      <c r="N92" s="610">
        <f t="shared" si="101"/>
        <v>48.587397059916448</v>
      </c>
      <c r="O92" s="610">
        <f t="shared" si="101"/>
        <v>46.273711485634713</v>
      </c>
      <c r="P92" s="610">
        <f t="shared" si="101"/>
        <v>44.070201414890199</v>
      </c>
      <c r="Q92" s="610">
        <f t="shared" si="101"/>
        <v>41.97162039513352</v>
      </c>
      <c r="R92" s="610">
        <f t="shared" si="101"/>
        <v>39.972971804889063</v>
      </c>
      <c r="S92" s="610">
        <f t="shared" si="101"/>
        <v>38.069496957037202</v>
      </c>
      <c r="T92" s="610">
        <f t="shared" si="101"/>
        <v>36.256663768606856</v>
      </c>
      <c r="U92" s="610">
        <f t="shared" si="101"/>
        <v>34.530155970101767</v>
      </c>
      <c r="V92" s="610">
        <f t="shared" si="101"/>
        <v>32.885862828668351</v>
      </c>
      <c r="W92" s="610">
        <f t="shared" si="101"/>
        <v>31.319869360636524</v>
      </c>
      <c r="X92" s="610">
        <f t="shared" si="101"/>
        <v>29.82844701013002</v>
      </c>
      <c r="Y92" s="610">
        <f t="shared" si="101"/>
        <v>28.408044771552397</v>
      </c>
      <c r="Z92" s="610">
        <f t="shared" si="101"/>
        <v>27.055280734811806</v>
      </c>
      <c r="AA92" s="610">
        <f t="shared" si="101"/>
        <v>25.766934033154101</v>
      </c>
      <c r="AB92" s="610">
        <f t="shared" si="101"/>
        <v>24.539937174432477</v>
      </c>
      <c r="AC92" s="610">
        <f t="shared" si="101"/>
        <v>23.371368737554739</v>
      </c>
      <c r="AD92" s="610">
        <f t="shared" si="101"/>
        <v>22.258446416718797</v>
      </c>
      <c r="AE92" s="610">
        <f t="shared" si="101"/>
        <v>21.198520396875043</v>
      </c>
      <c r="AF92" s="610">
        <f t="shared" si="101"/>
        <v>20.189067044642897</v>
      </c>
      <c r="AG92" s="610">
        <f t="shared" si="101"/>
        <v>19.2276828996599</v>
      </c>
      <c r="AH92" s="610">
        <f t="shared" si="101"/>
        <v>18.312078952057046</v>
      </c>
      <c r="AI92" s="610">
        <f t="shared" si="101"/>
        <v>17.44007519243528</v>
      </c>
      <c r="AJ92" s="610">
        <f t="shared" si="101"/>
        <v>16.609595421366933</v>
      </c>
      <c r="AK92" s="610">
        <f t="shared" si="101"/>
        <v>15.818662306063745</v>
      </c>
      <c r="AL92" s="610">
        <f t="shared" si="101"/>
        <v>15.065392672441661</v>
      </c>
      <c r="AM92" s="610">
        <f t="shared" si="101"/>
        <v>14.347993021373009</v>
      </c>
    </row>
    <row r="93" spans="1:56">
      <c r="B93" s="132">
        <v>43921</v>
      </c>
      <c r="D93" s="131"/>
      <c r="E93" s="131"/>
      <c r="F93" s="131">
        <f>F22</f>
        <v>114.74151785714285</v>
      </c>
      <c r="G93" s="131">
        <f t="shared" ref="G93:AM93" si="102">F93/(1+G89)</f>
        <v>109.27763605442176</v>
      </c>
      <c r="H93" s="131">
        <f t="shared" si="102"/>
        <v>104.07393909944929</v>
      </c>
      <c r="I93" s="610">
        <f t="shared" si="102"/>
        <v>99.118037237570746</v>
      </c>
      <c r="J93" s="610">
        <f t="shared" si="102"/>
        <v>94.398130702448327</v>
      </c>
      <c r="K93" s="610">
        <f t="shared" si="102"/>
        <v>89.902981621379354</v>
      </c>
      <c r="L93" s="610">
        <f t="shared" si="102"/>
        <v>85.621887258456525</v>
      </c>
      <c r="M93" s="610">
        <f t="shared" si="102"/>
        <v>81.544654531863358</v>
      </c>
      <c r="N93" s="610">
        <f t="shared" si="102"/>
        <v>77.661575744631762</v>
      </c>
      <c r="O93" s="610">
        <f t="shared" si="102"/>
        <v>73.963405471077863</v>
      </c>
      <c r="P93" s="610">
        <f t="shared" si="102"/>
        <v>70.441338543883674</v>
      </c>
      <c r="Q93" s="610">
        <f t="shared" si="102"/>
        <v>67.086989089413024</v>
      </c>
      <c r="R93" s="610">
        <f t="shared" si="102"/>
        <v>63.892370561345736</v>
      </c>
      <c r="S93" s="610">
        <f t="shared" si="102"/>
        <v>60.849876725091171</v>
      </c>
      <c r="T93" s="610">
        <f t="shared" si="102"/>
        <v>57.952263547705876</v>
      </c>
      <c r="U93" s="610">
        <f t="shared" si="102"/>
        <v>55.192631950196066</v>
      </c>
      <c r="V93" s="610">
        <f t="shared" si="102"/>
        <v>52.564411381139109</v>
      </c>
      <c r="W93" s="610">
        <f t="shared" si="102"/>
        <v>50.061344172513436</v>
      </c>
      <c r="X93" s="610">
        <f t="shared" si="102"/>
        <v>47.677470640488984</v>
      </c>
      <c r="Y93" s="610">
        <f t="shared" si="102"/>
        <v>45.407114895703792</v>
      </c>
      <c r="Z93" s="610">
        <f t="shared" si="102"/>
        <v>43.244871329241704</v>
      </c>
      <c r="AA93" s="610">
        <f t="shared" si="102"/>
        <v>41.185591742134953</v>
      </c>
      <c r="AB93" s="610">
        <f t="shared" si="102"/>
        <v>39.224373087747573</v>
      </c>
      <c r="AC93" s="610">
        <f t="shared" si="102"/>
        <v>37.356545797854828</v>
      </c>
      <c r="AD93" s="610">
        <f t="shared" si="102"/>
        <v>35.577662664623645</v>
      </c>
      <c r="AE93" s="610">
        <f t="shared" si="102"/>
        <v>33.883488252022516</v>
      </c>
      <c r="AF93" s="610">
        <f t="shared" si="102"/>
        <v>32.269988811450013</v>
      </c>
      <c r="AG93" s="610">
        <f t="shared" si="102"/>
        <v>30.73332267757144</v>
      </c>
      <c r="AH93" s="610">
        <f t="shared" si="102"/>
        <v>29.269831121496608</v>
      </c>
      <c r="AI93" s="610">
        <f t="shared" si="102"/>
        <v>27.876029639520578</v>
      </c>
      <c r="AJ93" s="610">
        <f t="shared" si="102"/>
        <v>26.548599656686264</v>
      </c>
      <c r="AK93" s="610">
        <f t="shared" si="102"/>
        <v>25.284380625415487</v>
      </c>
      <c r="AL93" s="610">
        <f t="shared" si="102"/>
        <v>24.080362500395701</v>
      </c>
      <c r="AM93" s="610">
        <f t="shared" si="102"/>
        <v>22.93367857180543</v>
      </c>
    </row>
    <row r="94" spans="1:56">
      <c r="B94" s="132">
        <v>43951</v>
      </c>
      <c r="D94" s="131"/>
      <c r="E94" s="131"/>
      <c r="F94" s="131"/>
      <c r="G94" s="131">
        <f>G22</f>
        <v>155.00331685799318</v>
      </c>
      <c r="H94" s="131">
        <f t="shared" ref="H94:AM94" si="103">G94/(1+H89)</f>
        <v>147.62220653142208</v>
      </c>
      <c r="I94" s="610">
        <f t="shared" si="103"/>
        <v>140.59257764897342</v>
      </c>
      <c r="J94" s="610">
        <f t="shared" si="103"/>
        <v>133.8976929990223</v>
      </c>
      <c r="K94" s="610">
        <f t="shared" si="103"/>
        <v>127.52161238002122</v>
      </c>
      <c r="L94" s="610">
        <f t="shared" si="103"/>
        <v>121.44915464763926</v>
      </c>
      <c r="M94" s="610">
        <f t="shared" si="103"/>
        <v>115.66586156918025</v>
      </c>
      <c r="N94" s="610">
        <f t="shared" si="103"/>
        <v>110.15796339921928</v>
      </c>
      <c r="O94" s="610">
        <f t="shared" si="103"/>
        <v>104.91234609449455</v>
      </c>
      <c r="P94" s="610">
        <f t="shared" si="103"/>
        <v>99.916520089994805</v>
      </c>
      <c r="Q94" s="610">
        <f t="shared" si="103"/>
        <v>95.158590561899814</v>
      </c>
      <c r="R94" s="610">
        <f t="shared" si="103"/>
        <v>90.627229106571249</v>
      </c>
      <c r="S94" s="610">
        <f t="shared" si="103"/>
        <v>86.311646768163087</v>
      </c>
      <c r="T94" s="610">
        <f t="shared" si="103"/>
        <v>82.201568350631504</v>
      </c>
      <c r="U94" s="610">
        <f t="shared" si="103"/>
        <v>78.287207952982385</v>
      </c>
      <c r="V94" s="610">
        <f t="shared" si="103"/>
        <v>74.559245669507035</v>
      </c>
      <c r="W94" s="610">
        <f t="shared" si="103"/>
        <v>71.008805399530502</v>
      </c>
      <c r="X94" s="610">
        <f t="shared" si="103"/>
        <v>67.62743371383857</v>
      </c>
      <c r="Y94" s="610">
        <f t="shared" si="103"/>
        <v>64.407079727465302</v>
      </c>
      <c r="Z94" s="610">
        <f t="shared" si="103"/>
        <v>61.340075930919333</v>
      </c>
      <c r="AA94" s="610">
        <f t="shared" si="103"/>
        <v>58.419119934208886</v>
      </c>
      <c r="AB94" s="610">
        <f t="shared" si="103"/>
        <v>55.637257080198935</v>
      </c>
      <c r="AC94" s="610">
        <f t="shared" si="103"/>
        <v>52.987863885903742</v>
      </c>
      <c r="AD94" s="610">
        <f t="shared" si="103"/>
        <v>50.464632272289279</v>
      </c>
      <c r="AE94" s="610">
        <f t="shared" si="103"/>
        <v>48.06155454503741</v>
      </c>
      <c r="AF94" s="610">
        <f t="shared" si="103"/>
        <v>45.772909090511817</v>
      </c>
      <c r="AG94" s="610">
        <f t="shared" si="103"/>
        <v>43.593246752868396</v>
      </c>
      <c r="AH94" s="610">
        <f t="shared" si="103"/>
        <v>41.517377859874664</v>
      </c>
      <c r="AI94" s="610">
        <f t="shared" si="103"/>
        <v>39.540359866547298</v>
      </c>
      <c r="AJ94" s="610">
        <f t="shared" si="103"/>
        <v>37.6574855871879</v>
      </c>
      <c r="AK94" s="610">
        <f t="shared" si="103"/>
        <v>35.864271987797999</v>
      </c>
      <c r="AL94" s="610">
        <f t="shared" si="103"/>
        <v>34.156449512188566</v>
      </c>
      <c r="AM94" s="610">
        <f t="shared" si="103"/>
        <v>32.529951916370059</v>
      </c>
    </row>
    <row r="95" spans="1:56">
      <c r="B95" s="132">
        <v>43982</v>
      </c>
      <c r="D95" s="131"/>
      <c r="E95" s="131"/>
      <c r="F95" s="131"/>
      <c r="G95" s="131"/>
      <c r="H95" s="131">
        <f>H22</f>
        <v>173.64014659572905</v>
      </c>
      <c r="I95" s="610">
        <f t="shared" ref="I95:AM95" si="104">H95/(1+I89)</f>
        <v>165.37156818640861</v>
      </c>
      <c r="J95" s="610">
        <f t="shared" si="104"/>
        <v>157.49673160610342</v>
      </c>
      <c r="K95" s="610">
        <f t="shared" si="104"/>
        <v>149.99688724390802</v>
      </c>
      <c r="L95" s="610">
        <f t="shared" si="104"/>
        <v>142.85417832753143</v>
      </c>
      <c r="M95" s="610">
        <f t="shared" si="104"/>
        <v>136.05159840717278</v>
      </c>
      <c r="N95" s="610">
        <f t="shared" si="104"/>
        <v>129.57295086397406</v>
      </c>
      <c r="O95" s="610">
        <f t="shared" si="104"/>
        <v>123.40281034664196</v>
      </c>
      <c r="P95" s="610">
        <f t="shared" si="104"/>
        <v>117.52648604442091</v>
      </c>
      <c r="Q95" s="610">
        <f t="shared" si="104"/>
        <v>111.92998670897229</v>
      </c>
      <c r="R95" s="610">
        <f t="shared" si="104"/>
        <v>106.59998734187837</v>
      </c>
      <c r="S95" s="610">
        <f t="shared" si="104"/>
        <v>101.5237974684556</v>
      </c>
      <c r="T95" s="610">
        <f t="shared" si="104"/>
        <v>96.689330922338655</v>
      </c>
      <c r="U95" s="610">
        <f t="shared" si="104"/>
        <v>92.085077068893952</v>
      </c>
      <c r="V95" s="610">
        <f t="shared" si="104"/>
        <v>87.700073398946614</v>
      </c>
      <c r="W95" s="610">
        <f t="shared" si="104"/>
        <v>83.523879427568204</v>
      </c>
      <c r="X95" s="610">
        <f t="shared" si="104"/>
        <v>79.54655183577924</v>
      </c>
      <c r="Y95" s="610">
        <f t="shared" si="104"/>
        <v>75.758620795980221</v>
      </c>
      <c r="Z95" s="610">
        <f t="shared" si="104"/>
        <v>72.151067424743061</v>
      </c>
      <c r="AA95" s="610">
        <f t="shared" si="104"/>
        <v>68.71530230927911</v>
      </c>
      <c r="AB95" s="610">
        <f t="shared" si="104"/>
        <v>65.443145056456288</v>
      </c>
      <c r="AC95" s="610">
        <f t="shared" si="104"/>
        <v>62.326804815672652</v>
      </c>
      <c r="AD95" s="610">
        <f t="shared" si="104"/>
        <v>59.358861729212045</v>
      </c>
      <c r="AE95" s="610">
        <f t="shared" si="104"/>
        <v>56.532249265916228</v>
      </c>
      <c r="AF95" s="610">
        <f t="shared" si="104"/>
        <v>53.840237396110687</v>
      </c>
      <c r="AG95" s="610">
        <f t="shared" si="104"/>
        <v>51.276416567724461</v>
      </c>
      <c r="AH95" s="610">
        <f t="shared" si="104"/>
        <v>48.834682445451868</v>
      </c>
      <c r="AI95" s="610">
        <f t="shared" si="104"/>
        <v>46.509221376620822</v>
      </c>
      <c r="AJ95" s="610">
        <f t="shared" si="104"/>
        <v>44.294496549162687</v>
      </c>
      <c r="AK95" s="610">
        <f t="shared" si="104"/>
        <v>42.185234808726371</v>
      </c>
      <c r="AL95" s="610">
        <f t="shared" si="104"/>
        <v>40.176414103548922</v>
      </c>
      <c r="AM95" s="610">
        <f t="shared" si="104"/>
        <v>38.263251527189446</v>
      </c>
    </row>
    <row r="96" spans="1:56">
      <c r="B96" s="132">
        <v>44012</v>
      </c>
      <c r="D96" s="131"/>
      <c r="E96" s="131"/>
      <c r="F96" s="131"/>
      <c r="G96" s="131"/>
      <c r="H96" s="131"/>
      <c r="I96" s="610">
        <f>I22</f>
        <v>194.06971470844471</v>
      </c>
      <c r="J96" s="610">
        <f t="shared" ref="J96:AM96" si="105">I96/(1+J89)</f>
        <v>184.8282997223283</v>
      </c>
      <c r="K96" s="610">
        <f t="shared" si="105"/>
        <v>176.02695211650314</v>
      </c>
      <c r="L96" s="610">
        <f t="shared" si="105"/>
        <v>167.64471630143154</v>
      </c>
      <c r="M96" s="610">
        <f t="shared" si="105"/>
        <v>159.66163457279194</v>
      </c>
      <c r="N96" s="610">
        <f t="shared" si="105"/>
        <v>152.05869959313517</v>
      </c>
      <c r="O96" s="610">
        <f t="shared" si="105"/>
        <v>144.8178091363192</v>
      </c>
      <c r="P96" s="610">
        <f t="shared" si="105"/>
        <v>137.92172298697065</v>
      </c>
      <c r="Q96" s="610">
        <f t="shared" si="105"/>
        <v>131.35402189235299</v>
      </c>
      <c r="R96" s="610">
        <f t="shared" si="105"/>
        <v>125.0990684689076</v>
      </c>
      <c r="S96" s="610">
        <f t="shared" si="105"/>
        <v>119.14196997038819</v>
      </c>
      <c r="T96" s="610">
        <f t="shared" si="105"/>
        <v>113.46854282894112</v>
      </c>
      <c r="U96" s="610">
        <f t="shared" si="105"/>
        <v>108.06527888470583</v>
      </c>
      <c r="V96" s="610">
        <f t="shared" si="105"/>
        <v>102.91931322352936</v>
      </c>
      <c r="W96" s="610">
        <f t="shared" si="105"/>
        <v>98.018393546218434</v>
      </c>
      <c r="X96" s="610">
        <f t="shared" si="105"/>
        <v>93.350850996398506</v>
      </c>
      <c r="Y96" s="610">
        <f t="shared" si="105"/>
        <v>88.90557237752239</v>
      </c>
      <c r="Z96" s="610">
        <f t="shared" si="105"/>
        <v>84.671973692878467</v>
      </c>
      <c r="AA96" s="610">
        <f t="shared" si="105"/>
        <v>80.639974945598539</v>
      </c>
      <c r="AB96" s="610">
        <f t="shared" si="105"/>
        <v>76.799976138665272</v>
      </c>
      <c r="AC96" s="610">
        <f t="shared" si="105"/>
        <v>73.142834417776442</v>
      </c>
      <c r="AD96" s="610">
        <f t="shared" si="105"/>
        <v>69.659842302644222</v>
      </c>
      <c r="AE96" s="610">
        <f t="shared" si="105"/>
        <v>66.342706954899256</v>
      </c>
      <c r="AF96" s="610">
        <f t="shared" si="105"/>
        <v>63.183530433237387</v>
      </c>
      <c r="AG96" s="610">
        <f t="shared" si="105"/>
        <v>60.17479088879751</v>
      </c>
      <c r="AH96" s="610">
        <f t="shared" si="105"/>
        <v>57.309324655997628</v>
      </c>
      <c r="AI96" s="610">
        <f t="shared" si="105"/>
        <v>54.580309196188217</v>
      </c>
      <c r="AJ96" s="610">
        <f t="shared" si="105"/>
        <v>51.981246853512587</v>
      </c>
      <c r="AK96" s="610">
        <f t="shared" si="105"/>
        <v>49.505949384297701</v>
      </c>
      <c r="AL96" s="610">
        <f t="shared" si="105"/>
        <v>47.148523223140664</v>
      </c>
      <c r="AM96" s="610">
        <f t="shared" si="105"/>
        <v>44.903355450610157</v>
      </c>
    </row>
    <row r="97" spans="2:39">
      <c r="B97" s="132">
        <v>44043</v>
      </c>
      <c r="D97" s="131"/>
      <c r="E97" s="131"/>
      <c r="F97" s="131"/>
      <c r="G97" s="131"/>
      <c r="H97" s="131"/>
      <c r="I97" s="610"/>
      <c r="J97" s="610">
        <f>J22</f>
        <v>216.47289973289656</v>
      </c>
      <c r="K97" s="610">
        <f t="shared" ref="K97:AM97" si="106">J97/(1+K89)</f>
        <v>206.16466641228243</v>
      </c>
      <c r="L97" s="610">
        <f t="shared" si="106"/>
        <v>196.34730134503087</v>
      </c>
      <c r="M97" s="610">
        <f t="shared" si="106"/>
        <v>186.99742985241033</v>
      </c>
      <c r="N97" s="610">
        <f t="shared" si="106"/>
        <v>178.09279033562888</v>
      </c>
      <c r="O97" s="610">
        <f t="shared" si="106"/>
        <v>169.6121812720275</v>
      </c>
      <c r="P97" s="610">
        <f t="shared" si="106"/>
        <v>161.53541073526426</v>
      </c>
      <c r="Q97" s="610">
        <f t="shared" si="106"/>
        <v>153.84324831929931</v>
      </c>
      <c r="R97" s="610">
        <f t="shared" si="106"/>
        <v>146.51737935171363</v>
      </c>
      <c r="S97" s="610">
        <f t="shared" si="106"/>
        <v>139.54036128734631</v>
      </c>
      <c r="T97" s="610">
        <f t="shared" si="106"/>
        <v>132.89558217842506</v>
      </c>
      <c r="U97" s="610">
        <f t="shared" si="106"/>
        <v>126.56722112230958</v>
      </c>
      <c r="V97" s="610">
        <f t="shared" si="106"/>
        <v>120.54021059267578</v>
      </c>
      <c r="W97" s="610">
        <f t="shared" si="106"/>
        <v>114.80020056445312</v>
      </c>
      <c r="X97" s="610">
        <f t="shared" si="106"/>
        <v>109.3335243470982</v>
      </c>
      <c r="Y97" s="610">
        <f t="shared" si="106"/>
        <v>104.12716604485543</v>
      </c>
      <c r="Z97" s="610">
        <f t="shared" si="106"/>
        <v>99.168729566528981</v>
      </c>
      <c r="AA97" s="610">
        <f t="shared" si="106"/>
        <v>94.446409110979971</v>
      </c>
      <c r="AB97" s="610">
        <f t="shared" si="106"/>
        <v>89.948961058076165</v>
      </c>
      <c r="AC97" s="610">
        <f t="shared" si="106"/>
        <v>85.665677198167771</v>
      </c>
      <c r="AD97" s="610">
        <f t="shared" si="106"/>
        <v>81.586359236350248</v>
      </c>
      <c r="AE97" s="610">
        <f t="shared" si="106"/>
        <v>77.70129451080976</v>
      </c>
      <c r="AF97" s="610">
        <f t="shared" si="106"/>
        <v>74.001232867437864</v>
      </c>
      <c r="AG97" s="610">
        <f t="shared" si="106"/>
        <v>70.477364635655107</v>
      </c>
      <c r="AH97" s="610">
        <f t="shared" si="106"/>
        <v>67.121299653004854</v>
      </c>
      <c r="AI97" s="610">
        <f t="shared" si="106"/>
        <v>63.925047288576046</v>
      </c>
      <c r="AJ97" s="610">
        <f t="shared" si="106"/>
        <v>60.880997417691468</v>
      </c>
      <c r="AK97" s="610">
        <f t="shared" si="106"/>
        <v>57.981902302563299</v>
      </c>
      <c r="AL97" s="610">
        <f t="shared" si="106"/>
        <v>55.22085933577457</v>
      </c>
      <c r="AM97" s="610">
        <f t="shared" si="106"/>
        <v>52.591294605499591</v>
      </c>
    </row>
    <row r="98" spans="2:39">
      <c r="B98" s="132">
        <v>44074</v>
      </c>
      <c r="C98" s="4"/>
      <c r="D98" s="131"/>
      <c r="E98" s="131"/>
      <c r="F98" s="131"/>
      <c r="G98" s="131"/>
      <c r="H98" s="131"/>
      <c r="I98" s="610"/>
      <c r="J98" s="610"/>
      <c r="K98" s="610">
        <f>K22</f>
        <v>241.04863176274779</v>
      </c>
      <c r="L98" s="610">
        <f t="shared" ref="L98:AM98" si="107">K98/(1+L89)</f>
        <v>229.57012548833123</v>
      </c>
      <c r="M98" s="610">
        <f t="shared" si="107"/>
        <v>218.63821475079163</v>
      </c>
      <c r="N98" s="610">
        <f t="shared" si="107"/>
        <v>208.22687119123012</v>
      </c>
      <c r="O98" s="610">
        <f t="shared" si="107"/>
        <v>198.31130589640964</v>
      </c>
      <c r="P98" s="610">
        <f t="shared" si="107"/>
        <v>188.86791037753298</v>
      </c>
      <c r="Q98" s="610">
        <f t="shared" si="107"/>
        <v>179.8742003595552</v>
      </c>
      <c r="R98" s="610">
        <f t="shared" si="107"/>
        <v>171.30876224719543</v>
      </c>
      <c r="S98" s="610">
        <f t="shared" si="107"/>
        <v>163.15120214018611</v>
      </c>
      <c r="T98" s="610">
        <f t="shared" si="107"/>
        <v>155.38209727636772</v>
      </c>
      <c r="U98" s="610">
        <f t="shared" si="107"/>
        <v>147.98294978701688</v>
      </c>
      <c r="V98" s="610">
        <f t="shared" si="107"/>
        <v>140.93614265430179</v>
      </c>
      <c r="W98" s="610">
        <f t="shared" si="107"/>
        <v>134.2248977660017</v>
      </c>
      <c r="X98" s="610">
        <f t="shared" si="107"/>
        <v>127.83323596762067</v>
      </c>
      <c r="Y98" s="610">
        <f t="shared" si="107"/>
        <v>121.74593901678158</v>
      </c>
      <c r="Z98" s="610">
        <f t="shared" si="107"/>
        <v>115.94851334931579</v>
      </c>
      <c r="AA98" s="610">
        <f t="shared" si="107"/>
        <v>110.42715557077693</v>
      </c>
      <c r="AB98" s="610">
        <f t="shared" si="107"/>
        <v>105.16871959121612</v>
      </c>
      <c r="AC98" s="610">
        <f t="shared" si="107"/>
        <v>100.16068532496773</v>
      </c>
      <c r="AD98" s="610">
        <f t="shared" si="107"/>
        <v>95.391128880921642</v>
      </c>
      <c r="AE98" s="610">
        <f t="shared" si="107"/>
        <v>90.848694172306324</v>
      </c>
      <c r="AF98" s="610">
        <f t="shared" si="107"/>
        <v>86.52256587838697</v>
      </c>
      <c r="AG98" s="610">
        <f t="shared" si="107"/>
        <v>82.402443693701869</v>
      </c>
      <c r="AH98" s="610">
        <f t="shared" si="107"/>
        <v>78.478517803525591</v>
      </c>
      <c r="AI98" s="610">
        <f t="shared" si="107"/>
        <v>74.74144552716723</v>
      </c>
      <c r="AJ98" s="610">
        <f t="shared" si="107"/>
        <v>71.182329073492596</v>
      </c>
      <c r="AK98" s="610">
        <f t="shared" si="107"/>
        <v>67.792694355707226</v>
      </c>
      <c r="AL98" s="610">
        <f t="shared" si="107"/>
        <v>64.564470814959265</v>
      </c>
      <c r="AM98" s="610">
        <f t="shared" si="107"/>
        <v>61.489972204723109</v>
      </c>
    </row>
    <row r="99" spans="2:39">
      <c r="B99" s="132">
        <v>44104</v>
      </c>
      <c r="D99" s="131"/>
      <c r="E99" s="131"/>
      <c r="F99" s="131"/>
      <c r="G99" s="131"/>
      <c r="H99" s="131"/>
      <c r="I99" s="610"/>
      <c r="J99" s="610"/>
      <c r="K99" s="610"/>
      <c r="L99" s="610">
        <f>L22</f>
        <v>268.01569842525703</v>
      </c>
      <c r="M99" s="610">
        <f t="shared" ref="M99:AM99" si="108">L99/(1+M89)</f>
        <v>255.25304611929241</v>
      </c>
      <c r="N99" s="610">
        <f t="shared" si="108"/>
        <v>243.09813916123085</v>
      </c>
      <c r="O99" s="610">
        <f t="shared" si="108"/>
        <v>231.52203729641033</v>
      </c>
      <c r="P99" s="610">
        <f t="shared" si="108"/>
        <v>220.49717837753363</v>
      </c>
      <c r="Q99" s="610">
        <f t="shared" si="108"/>
        <v>209.99731274050822</v>
      </c>
      <c r="R99" s="610">
        <f t="shared" si="108"/>
        <v>199.99744070524591</v>
      </c>
      <c r="S99" s="610">
        <f t="shared" si="108"/>
        <v>190.47375305261514</v>
      </c>
      <c r="T99" s="610">
        <f t="shared" si="108"/>
        <v>181.40357433582392</v>
      </c>
      <c r="U99" s="610">
        <f t="shared" si="108"/>
        <v>172.76530889126087</v>
      </c>
      <c r="V99" s="610">
        <f t="shared" si="108"/>
        <v>164.53838942024845</v>
      </c>
      <c r="W99" s="610">
        <f t="shared" si="108"/>
        <v>156.70322801928424</v>
      </c>
      <c r="X99" s="610">
        <f t="shared" si="108"/>
        <v>149.24116954217547</v>
      </c>
      <c r="Y99" s="610">
        <f t="shared" si="108"/>
        <v>142.13444718302426</v>
      </c>
      <c r="Z99" s="610">
        <f t="shared" si="108"/>
        <v>135.36614017430881</v>
      </c>
      <c r="AA99" s="610">
        <f t="shared" si="108"/>
        <v>128.92013349934172</v>
      </c>
      <c r="AB99" s="610">
        <f t="shared" si="108"/>
        <v>122.78107952318258</v>
      </c>
      <c r="AC99" s="610">
        <f t="shared" si="108"/>
        <v>116.93436145065007</v>
      </c>
      <c r="AD99" s="610">
        <f t="shared" si="108"/>
        <v>111.36605852442864</v>
      </c>
      <c r="AE99" s="610">
        <f t="shared" si="108"/>
        <v>106.06291288040822</v>
      </c>
      <c r="AF99" s="610">
        <f t="shared" si="108"/>
        <v>101.01229798134116</v>
      </c>
      <c r="AG99" s="610">
        <f t="shared" si="108"/>
        <v>96.202188553658246</v>
      </c>
      <c r="AH99" s="610">
        <f t="shared" si="108"/>
        <v>91.621131955864996</v>
      </c>
      <c r="AI99" s="610">
        <f t="shared" si="108"/>
        <v>87.258220910347617</v>
      </c>
      <c r="AJ99" s="610">
        <f t="shared" si="108"/>
        <v>83.103067533664401</v>
      </c>
      <c r="AK99" s="610">
        <f t="shared" si="108"/>
        <v>79.145778603489902</v>
      </c>
      <c r="AL99" s="610">
        <f t="shared" si="108"/>
        <v>75.376932003323716</v>
      </c>
      <c r="AM99" s="610">
        <f t="shared" si="108"/>
        <v>71.787554288879733</v>
      </c>
    </row>
    <row r="100" spans="2:39">
      <c r="B100" s="132">
        <v>44135</v>
      </c>
      <c r="D100" s="131"/>
      <c r="E100" s="131"/>
      <c r="F100" s="131"/>
      <c r="G100" s="131"/>
      <c r="H100" s="131"/>
      <c r="I100" s="610"/>
      <c r="J100" s="610"/>
      <c r="K100" s="610"/>
      <c r="L100" s="610"/>
      <c r="M100" s="610">
        <f>M22</f>
        <v>297.61473143706672</v>
      </c>
      <c r="N100" s="610">
        <f t="shared" ref="N100:AM100" si="109">M100/(1+N89)</f>
        <v>283.44260136863494</v>
      </c>
      <c r="O100" s="610">
        <f t="shared" si="109"/>
        <v>269.94533463679517</v>
      </c>
      <c r="P100" s="610">
        <f t="shared" si="109"/>
        <v>257.09079489218584</v>
      </c>
      <c r="Q100" s="610">
        <f t="shared" si="109"/>
        <v>244.84837608779603</v>
      </c>
      <c r="R100" s="610">
        <f t="shared" si="109"/>
        <v>233.18892960742477</v>
      </c>
      <c r="S100" s="610">
        <f t="shared" si="109"/>
        <v>222.08469486421404</v>
      </c>
      <c r="T100" s="610">
        <f t="shared" si="109"/>
        <v>211.50923320401336</v>
      </c>
      <c r="U100" s="610">
        <f t="shared" si="109"/>
        <v>201.4373649562032</v>
      </c>
      <c r="V100" s="610">
        <f t="shared" si="109"/>
        <v>191.84510948209828</v>
      </c>
      <c r="W100" s="610">
        <f t="shared" si="109"/>
        <v>182.70962807818884</v>
      </c>
      <c r="X100" s="610">
        <f t="shared" si="109"/>
        <v>174.00916959827509</v>
      </c>
      <c r="Y100" s="610">
        <f t="shared" si="109"/>
        <v>165.72301866502389</v>
      </c>
      <c r="Z100" s="610">
        <f t="shared" si="109"/>
        <v>157.83144634764179</v>
      </c>
      <c r="AA100" s="610">
        <f t="shared" si="109"/>
        <v>150.31566318823027</v>
      </c>
      <c r="AB100" s="610">
        <f t="shared" si="109"/>
        <v>143.1577744649812</v>
      </c>
      <c r="AC100" s="610">
        <f t="shared" si="109"/>
        <v>136.34073758569639</v>
      </c>
      <c r="AD100" s="610">
        <f t="shared" si="109"/>
        <v>129.84832151018702</v>
      </c>
      <c r="AE100" s="610">
        <f t="shared" si="109"/>
        <v>123.66506810494002</v>
      </c>
      <c r="AF100" s="610">
        <f t="shared" si="109"/>
        <v>117.77625533803811</v>
      </c>
      <c r="AG100" s="610">
        <f t="shared" si="109"/>
        <v>112.16786222670297</v>
      </c>
      <c r="AH100" s="610">
        <f t="shared" si="109"/>
        <v>106.82653545400282</v>
      </c>
      <c r="AI100" s="610">
        <f t="shared" si="109"/>
        <v>101.73955757524078</v>
      </c>
      <c r="AJ100" s="610">
        <f t="shared" si="109"/>
        <v>96.89481673832455</v>
      </c>
      <c r="AK100" s="610">
        <f t="shared" si="109"/>
        <v>92.280777846023383</v>
      </c>
      <c r="AL100" s="610">
        <f t="shared" si="109"/>
        <v>87.886455091450841</v>
      </c>
      <c r="AM100" s="610">
        <f t="shared" si="109"/>
        <v>83.701385801381747</v>
      </c>
    </row>
    <row r="101" spans="2:39">
      <c r="B101" s="132">
        <v>44165</v>
      </c>
      <c r="C101" s="134"/>
      <c r="D101" s="133"/>
      <c r="E101" s="131"/>
      <c r="F101" s="131"/>
      <c r="G101" s="131"/>
      <c r="H101" s="131"/>
      <c r="I101" s="610"/>
      <c r="J101" s="610"/>
      <c r="K101" s="610"/>
      <c r="L101" s="610"/>
      <c r="M101" s="610"/>
      <c r="N101" s="610">
        <f>N22</f>
        <v>330.1103917974188</v>
      </c>
      <c r="O101" s="610">
        <f t="shared" ref="O101:AM101" si="110">N101/(1+O89)</f>
        <v>314.39084933087503</v>
      </c>
      <c r="P101" s="610">
        <f t="shared" si="110"/>
        <v>299.41985650559525</v>
      </c>
      <c r="Q101" s="610">
        <f t="shared" si="110"/>
        <v>285.16176810056692</v>
      </c>
      <c r="R101" s="610">
        <f t="shared" si="110"/>
        <v>271.58263628625417</v>
      </c>
      <c r="S101" s="610">
        <f t="shared" si="110"/>
        <v>258.65012979643251</v>
      </c>
      <c r="T101" s="610">
        <f t="shared" si="110"/>
        <v>246.33345694898333</v>
      </c>
      <c r="U101" s="610">
        <f t="shared" si="110"/>
        <v>234.60329233236507</v>
      </c>
      <c r="V101" s="610">
        <f t="shared" si="110"/>
        <v>223.43170698320483</v>
      </c>
      <c r="W101" s="610">
        <f t="shared" si="110"/>
        <v>212.7921018887665</v>
      </c>
      <c r="X101" s="610">
        <f t="shared" si="110"/>
        <v>202.65914465596808</v>
      </c>
      <c r="Y101" s="610">
        <f t="shared" si="110"/>
        <v>193.00870919616005</v>
      </c>
      <c r="Z101" s="610">
        <f t="shared" si="110"/>
        <v>183.81781828205717</v>
      </c>
      <c r="AA101" s="610">
        <f t="shared" si="110"/>
        <v>175.06458884005445</v>
      </c>
      <c r="AB101" s="610">
        <f t="shared" si="110"/>
        <v>166.7281798476709</v>
      </c>
      <c r="AC101" s="610">
        <f t="shared" si="110"/>
        <v>158.78874271206752</v>
      </c>
      <c r="AD101" s="610">
        <f t="shared" si="110"/>
        <v>151.22737401149286</v>
      </c>
      <c r="AE101" s="610">
        <f t="shared" si="110"/>
        <v>144.02607048713605</v>
      </c>
      <c r="AF101" s="610">
        <f t="shared" si="110"/>
        <v>137.16768617822481</v>
      </c>
      <c r="AG101" s="610">
        <f t="shared" si="110"/>
        <v>130.63589159830934</v>
      </c>
      <c r="AH101" s="610">
        <f t="shared" si="110"/>
        <v>124.4151348555327</v>
      </c>
      <c r="AI101" s="610">
        <f t="shared" si="110"/>
        <v>118.49060462431684</v>
      </c>
      <c r="AJ101" s="610">
        <f t="shared" si="110"/>
        <v>112.84819488030175</v>
      </c>
      <c r="AK101" s="610">
        <f t="shared" si="110"/>
        <v>107.47447131457309</v>
      </c>
      <c r="AL101" s="610">
        <f t="shared" si="110"/>
        <v>102.35663934721246</v>
      </c>
      <c r="AM101" s="610">
        <f t="shared" si="110"/>
        <v>97.482513664011861</v>
      </c>
    </row>
    <row r="102" spans="2:39">
      <c r="B102" s="132">
        <v>44196</v>
      </c>
      <c r="C102" s="134"/>
      <c r="D102" s="133"/>
      <c r="E102" s="131"/>
      <c r="F102" s="131"/>
      <c r="G102" s="131"/>
      <c r="H102" s="131"/>
      <c r="I102" s="610"/>
      <c r="J102" s="610"/>
      <c r="K102" s="610"/>
      <c r="L102" s="610"/>
      <c r="M102" s="610"/>
      <c r="N102" s="610"/>
      <c r="O102" s="610">
        <f>O22</f>
        <v>365.79377348295338</v>
      </c>
      <c r="P102" s="610">
        <f t="shared" ref="P102:AM102" si="111">O102/(1+P89)</f>
        <v>348.37502236471749</v>
      </c>
      <c r="Q102" s="610">
        <f t="shared" si="111"/>
        <v>331.7857355854452</v>
      </c>
      <c r="R102" s="610">
        <f t="shared" si="111"/>
        <v>315.98641484328112</v>
      </c>
      <c r="S102" s="610">
        <f t="shared" si="111"/>
        <v>300.93944270788677</v>
      </c>
      <c r="T102" s="610">
        <f t="shared" si="111"/>
        <v>286.60899305513027</v>
      </c>
      <c r="U102" s="610">
        <f t="shared" si="111"/>
        <v>272.9609457667907</v>
      </c>
      <c r="V102" s="610">
        <f t="shared" si="111"/>
        <v>259.96280549218159</v>
      </c>
      <c r="W102" s="610">
        <f t="shared" si="111"/>
        <v>247.58362427826816</v>
      </c>
      <c r="X102" s="610">
        <f t="shared" si="111"/>
        <v>235.79392788406491</v>
      </c>
      <c r="Y102" s="610">
        <f t="shared" si="111"/>
        <v>224.56564560387133</v>
      </c>
      <c r="Z102" s="610">
        <f t="shared" si="111"/>
        <v>213.87204343225841</v>
      </c>
      <c r="AA102" s="610">
        <f t="shared" si="111"/>
        <v>203.68766041167467</v>
      </c>
      <c r="AB102" s="610">
        <f t="shared" si="111"/>
        <v>193.98824801111871</v>
      </c>
      <c r="AC102" s="610">
        <f t="shared" si="111"/>
        <v>184.75071239154161</v>
      </c>
      <c r="AD102" s="610">
        <f t="shared" si="111"/>
        <v>175.95305942051581</v>
      </c>
      <c r="AE102" s="610">
        <f t="shared" si="111"/>
        <v>167.57434230525314</v>
      </c>
      <c r="AF102" s="610">
        <f t="shared" si="111"/>
        <v>159.59461171928871</v>
      </c>
      <c r="AG102" s="610">
        <f t="shared" si="111"/>
        <v>151.99486830408446</v>
      </c>
      <c r="AH102" s="610">
        <f t="shared" si="111"/>
        <v>144.7570174324614</v>
      </c>
      <c r="AI102" s="610">
        <f t="shared" si="111"/>
        <v>137.8638261261537</v>
      </c>
      <c r="AJ102" s="610">
        <f t="shared" si="111"/>
        <v>131.29888202490827</v>
      </c>
      <c r="AK102" s="610">
        <f t="shared" si="111"/>
        <v>125.04655430943644</v>
      </c>
      <c r="AL102" s="610">
        <f t="shared" si="111"/>
        <v>119.09195648517756</v>
      </c>
      <c r="AM102" s="610">
        <f t="shared" si="111"/>
        <v>113.42091093826434</v>
      </c>
    </row>
    <row r="103" spans="2:39">
      <c r="B103" s="132">
        <v>44227</v>
      </c>
      <c r="C103" s="32"/>
      <c r="D103" s="131"/>
      <c r="E103" s="131"/>
      <c r="F103" s="131"/>
      <c r="G103" s="131"/>
      <c r="H103" s="131"/>
      <c r="I103" s="610"/>
      <c r="J103" s="610"/>
      <c r="K103" s="610"/>
      <c r="L103" s="610"/>
      <c r="M103" s="610"/>
      <c r="N103" s="610"/>
      <c r="O103" s="610"/>
      <c r="P103" s="610">
        <f>P22</f>
        <v>404.98504749464854</v>
      </c>
      <c r="Q103" s="610">
        <f t="shared" ref="Q103:AM103" si="112">P103/(1+Q89)</f>
        <v>385.7000452329986</v>
      </c>
      <c r="R103" s="610">
        <f t="shared" si="112"/>
        <v>367.33337641237961</v>
      </c>
      <c r="S103" s="610">
        <f t="shared" si="112"/>
        <v>349.84131086893296</v>
      </c>
      <c r="T103" s="610">
        <f t="shared" si="112"/>
        <v>333.18220082755516</v>
      </c>
      <c r="U103" s="610">
        <f t="shared" si="112"/>
        <v>317.3163817405287</v>
      </c>
      <c r="V103" s="610">
        <f t="shared" si="112"/>
        <v>302.20607784812256</v>
      </c>
      <c r="W103" s="610">
        <f t="shared" si="112"/>
        <v>287.81531223630719</v>
      </c>
      <c r="X103" s="610">
        <f t="shared" si="112"/>
        <v>274.10982117743544</v>
      </c>
      <c r="Y103" s="610">
        <f t="shared" si="112"/>
        <v>261.05697254993851</v>
      </c>
      <c r="Z103" s="610">
        <f t="shared" si="112"/>
        <v>248.62568814279857</v>
      </c>
      <c r="AA103" s="610">
        <f t="shared" si="112"/>
        <v>236.78636965980814</v>
      </c>
      <c r="AB103" s="610">
        <f t="shared" si="112"/>
        <v>225.51082824743631</v>
      </c>
      <c r="AC103" s="610">
        <f t="shared" si="112"/>
        <v>214.77221737851076</v>
      </c>
      <c r="AD103" s="610">
        <f t="shared" si="112"/>
        <v>204.54496893191501</v>
      </c>
      <c r="AE103" s="610">
        <f t="shared" si="112"/>
        <v>194.80473231610952</v>
      </c>
      <c r="AF103" s="610">
        <f t="shared" si="112"/>
        <v>185.52831649153288</v>
      </c>
      <c r="AG103" s="610">
        <f t="shared" si="112"/>
        <v>176.69363475384083</v>
      </c>
      <c r="AH103" s="610">
        <f t="shared" si="112"/>
        <v>168.27965214651508</v>
      </c>
      <c r="AI103" s="610">
        <f t="shared" si="112"/>
        <v>160.2663353776334</v>
      </c>
      <c r="AJ103" s="610">
        <f t="shared" si="112"/>
        <v>152.63460512155561</v>
      </c>
      <c r="AK103" s="610">
        <f t="shared" si="112"/>
        <v>145.36629059195772</v>
      </c>
      <c r="AL103" s="610">
        <f t="shared" si="112"/>
        <v>138.44408627805495</v>
      </c>
      <c r="AM103" s="610">
        <f t="shared" si="112"/>
        <v>131.85151074100472</v>
      </c>
    </row>
    <row r="104" spans="2:39">
      <c r="B104" s="132">
        <v>44255</v>
      </c>
      <c r="C104" s="32"/>
      <c r="D104" s="131"/>
      <c r="E104" s="131"/>
      <c r="F104" s="131"/>
      <c r="G104" s="131"/>
      <c r="H104" s="131"/>
      <c r="I104" s="610"/>
      <c r="J104" s="610"/>
      <c r="K104" s="610"/>
      <c r="L104" s="610"/>
      <c r="M104" s="610"/>
      <c r="N104" s="610"/>
      <c r="O104" s="610"/>
      <c r="P104" s="610"/>
      <c r="Q104" s="610">
        <f>Q22</f>
        <v>448.03637029250774</v>
      </c>
      <c r="R104" s="610">
        <f t="shared" ref="R104:AM104" si="113">Q104/(1+R89)</f>
        <v>426.70130504048353</v>
      </c>
      <c r="S104" s="610">
        <f t="shared" si="113"/>
        <v>406.38219527665098</v>
      </c>
      <c r="T104" s="610">
        <f t="shared" si="113"/>
        <v>387.03066216823902</v>
      </c>
      <c r="U104" s="610">
        <f t="shared" si="113"/>
        <v>368.60063063641809</v>
      </c>
      <c r="V104" s="610">
        <f t="shared" si="113"/>
        <v>351.04821965373151</v>
      </c>
      <c r="W104" s="610">
        <f t="shared" si="113"/>
        <v>334.33163776545854</v>
      </c>
      <c r="X104" s="610">
        <f t="shared" si="113"/>
        <v>318.41108358615099</v>
      </c>
      <c r="Y104" s="610">
        <f t="shared" si="113"/>
        <v>303.24865103442949</v>
      </c>
      <c r="Z104" s="610">
        <f t="shared" si="113"/>
        <v>288.80823908040901</v>
      </c>
      <c r="AA104" s="610">
        <f t="shared" si="113"/>
        <v>275.0554657908657</v>
      </c>
      <c r="AB104" s="610">
        <f t="shared" si="113"/>
        <v>261.95758646749113</v>
      </c>
      <c r="AC104" s="610">
        <f t="shared" si="113"/>
        <v>249.48341568332486</v>
      </c>
      <c r="AD104" s="610">
        <f t="shared" si="113"/>
        <v>237.60325303173795</v>
      </c>
      <c r="AE104" s="610">
        <f t="shared" si="113"/>
        <v>226.28881241117898</v>
      </c>
      <c r="AF104" s="610">
        <f t="shared" si="113"/>
        <v>215.51315467731331</v>
      </c>
      <c r="AG104" s="610">
        <f t="shared" si="113"/>
        <v>205.25062350220315</v>
      </c>
      <c r="AH104" s="610">
        <f t="shared" si="113"/>
        <v>195.47678428781251</v>
      </c>
      <c r="AI104" s="610">
        <f t="shared" si="113"/>
        <v>186.16836598839285</v>
      </c>
      <c r="AJ104" s="610">
        <f t="shared" si="113"/>
        <v>177.30320570323127</v>
      </c>
      <c r="AK104" s="610">
        <f t="shared" si="113"/>
        <v>168.86019590783931</v>
      </c>
      <c r="AL104" s="610">
        <f t="shared" si="113"/>
        <v>160.81923419794219</v>
      </c>
      <c r="AM104" s="610">
        <f t="shared" si="113"/>
        <v>153.16117542661161</v>
      </c>
    </row>
    <row r="105" spans="2:39">
      <c r="B105" s="132">
        <v>44286</v>
      </c>
      <c r="D105" s="131"/>
      <c r="E105" s="131"/>
      <c r="F105" s="131"/>
      <c r="G105" s="131"/>
      <c r="H105" s="131"/>
      <c r="I105" s="610"/>
      <c r="J105" s="610"/>
      <c r="K105" s="610"/>
      <c r="L105" s="610"/>
      <c r="M105" s="610"/>
      <c r="N105" s="610"/>
      <c r="O105" s="610"/>
      <c r="P105" s="610"/>
      <c r="Q105" s="610"/>
      <c r="R105" s="610">
        <f>R22</f>
        <v>495.3350830571535</v>
      </c>
      <c r="S105" s="610">
        <f t="shared" ref="S105:AM105" si="114">R105/(1+S89)</f>
        <v>471.74769814966999</v>
      </c>
      <c r="T105" s="610">
        <f t="shared" si="114"/>
        <v>449.28352204730476</v>
      </c>
      <c r="U105" s="610">
        <f t="shared" si="114"/>
        <v>427.8890686164807</v>
      </c>
      <c r="V105" s="610">
        <f t="shared" si="114"/>
        <v>407.51339868236255</v>
      </c>
      <c r="W105" s="610">
        <f t="shared" si="114"/>
        <v>388.10799874510718</v>
      </c>
      <c r="X105" s="610">
        <f t="shared" si="114"/>
        <v>369.62666547153066</v>
      </c>
      <c r="Y105" s="610">
        <f t="shared" si="114"/>
        <v>352.02539568717202</v>
      </c>
      <c r="Z105" s="610">
        <f t="shared" si="114"/>
        <v>335.26228160683047</v>
      </c>
      <c r="AA105" s="610">
        <f t="shared" si="114"/>
        <v>319.29741105412427</v>
      </c>
      <c r="AB105" s="610">
        <f t="shared" si="114"/>
        <v>304.09277243249932</v>
      </c>
      <c r="AC105" s="610">
        <f t="shared" si="114"/>
        <v>289.61216422142792</v>
      </c>
      <c r="AD105" s="610">
        <f t="shared" si="114"/>
        <v>275.82110878231231</v>
      </c>
      <c r="AE105" s="610">
        <f t="shared" si="114"/>
        <v>262.68677026886883</v>
      </c>
      <c r="AF105" s="610">
        <f t="shared" si="114"/>
        <v>250.17787644654172</v>
      </c>
      <c r="AG105" s="610">
        <f t="shared" si="114"/>
        <v>238.26464423480164</v>
      </c>
      <c r="AH105" s="610">
        <f t="shared" si="114"/>
        <v>226.91870879504916</v>
      </c>
      <c r="AI105" s="610">
        <f t="shared" si="114"/>
        <v>216.1130559952849</v>
      </c>
      <c r="AJ105" s="610">
        <f t="shared" si="114"/>
        <v>205.8219580907475</v>
      </c>
      <c r="AK105" s="610">
        <f t="shared" si="114"/>
        <v>196.02091246737857</v>
      </c>
      <c r="AL105" s="610">
        <f t="shared" si="114"/>
        <v>186.68658330226529</v>
      </c>
      <c r="AM105" s="610">
        <f t="shared" si="114"/>
        <v>177.79674600215742</v>
      </c>
    </row>
    <row r="106" spans="2:39">
      <c r="B106" s="132">
        <v>44316</v>
      </c>
      <c r="D106" s="131"/>
      <c r="E106" s="131"/>
      <c r="F106" s="131"/>
      <c r="G106" s="131"/>
      <c r="H106" s="131"/>
      <c r="I106" s="610"/>
      <c r="J106" s="610"/>
      <c r="K106" s="610"/>
      <c r="L106" s="610"/>
      <c r="M106" s="610"/>
      <c r="N106" s="610"/>
      <c r="O106" s="610"/>
      <c r="P106" s="610"/>
      <c r="Q106" s="610"/>
      <c r="R106" s="610"/>
      <c r="S106" s="610">
        <f>S22</f>
        <v>547.30723086139176</v>
      </c>
      <c r="T106" s="610">
        <f t="shared" ref="T106:AM106" si="115">S106/(1+T89)</f>
        <v>521.24498177275404</v>
      </c>
      <c r="U106" s="610">
        <f t="shared" si="115"/>
        <v>496.42379216452764</v>
      </c>
      <c r="V106" s="610">
        <f t="shared" si="115"/>
        <v>472.78456396621681</v>
      </c>
      <c r="W106" s="610">
        <f t="shared" si="115"/>
        <v>450.27101330115886</v>
      </c>
      <c r="X106" s="610">
        <f t="shared" si="115"/>
        <v>428.82953647729414</v>
      </c>
      <c r="Y106" s="610">
        <f t="shared" si="115"/>
        <v>408.40908235932773</v>
      </c>
      <c r="Z106" s="610">
        <f t="shared" si="115"/>
        <v>388.96103081840732</v>
      </c>
      <c r="AA106" s="610">
        <f t="shared" si="115"/>
        <v>370.4390769699117</v>
      </c>
      <c r="AB106" s="610">
        <f t="shared" si="115"/>
        <v>352.79912092372541</v>
      </c>
      <c r="AC106" s="610">
        <f t="shared" si="115"/>
        <v>335.99916278450036</v>
      </c>
      <c r="AD106" s="610">
        <f t="shared" si="115"/>
        <v>319.99920265190508</v>
      </c>
      <c r="AE106" s="610">
        <f t="shared" si="115"/>
        <v>304.76114538276676</v>
      </c>
      <c r="AF106" s="610">
        <f t="shared" si="115"/>
        <v>290.24870988834925</v>
      </c>
      <c r="AG106" s="610">
        <f t="shared" si="115"/>
        <v>276.4273427508088</v>
      </c>
      <c r="AH106" s="610">
        <f t="shared" si="115"/>
        <v>263.26413595315125</v>
      </c>
      <c r="AI106" s="610">
        <f t="shared" si="115"/>
        <v>250.7277485268107</v>
      </c>
      <c r="AJ106" s="610">
        <f t="shared" si="115"/>
        <v>238.7883319302959</v>
      </c>
      <c r="AK106" s="610">
        <f t="shared" si="115"/>
        <v>227.41745898123418</v>
      </c>
      <c r="AL106" s="610">
        <f t="shared" si="115"/>
        <v>216.58805617260396</v>
      </c>
      <c r="AM106" s="610">
        <f t="shared" si="115"/>
        <v>206.27433921200375</v>
      </c>
    </row>
    <row r="107" spans="2:39">
      <c r="B107" s="132">
        <v>44347</v>
      </c>
      <c r="D107" s="131"/>
      <c r="E107" s="131"/>
      <c r="F107" s="131"/>
      <c r="G107" s="131"/>
      <c r="H107" s="131"/>
      <c r="I107" s="610"/>
      <c r="J107" s="610"/>
      <c r="K107" s="610"/>
      <c r="L107" s="610"/>
      <c r="M107" s="610"/>
      <c r="N107" s="610"/>
      <c r="O107" s="610"/>
      <c r="P107" s="610"/>
      <c r="Q107" s="610"/>
      <c r="R107" s="610"/>
      <c r="S107" s="610"/>
      <c r="T107" s="610">
        <f>T22</f>
        <v>604.42143374311104</v>
      </c>
      <c r="U107" s="610">
        <f t="shared" ref="U107:AM107" si="116">T107/(1+U89)</f>
        <v>575.63946070772477</v>
      </c>
      <c r="V107" s="610">
        <f t="shared" si="116"/>
        <v>548.22805781688066</v>
      </c>
      <c r="W107" s="610">
        <f t="shared" si="116"/>
        <v>522.12195982560058</v>
      </c>
      <c r="X107" s="610">
        <f t="shared" si="116"/>
        <v>497.25900935771483</v>
      </c>
      <c r="Y107" s="610">
        <f t="shared" si="116"/>
        <v>473.58000891210935</v>
      </c>
      <c r="Z107" s="610">
        <f t="shared" si="116"/>
        <v>451.02857991629458</v>
      </c>
      <c r="AA107" s="610">
        <f t="shared" si="116"/>
        <v>429.55102849170908</v>
      </c>
      <c r="AB107" s="610">
        <f t="shared" si="116"/>
        <v>409.09621761115147</v>
      </c>
      <c r="AC107" s="610">
        <f t="shared" si="116"/>
        <v>389.61544534395375</v>
      </c>
      <c r="AD107" s="610">
        <f t="shared" si="116"/>
        <v>371.06232889900355</v>
      </c>
      <c r="AE107" s="610">
        <f t="shared" si="116"/>
        <v>353.39269418952716</v>
      </c>
      <c r="AF107" s="610">
        <f t="shared" si="116"/>
        <v>336.56447065669255</v>
      </c>
      <c r="AG107" s="610">
        <f t="shared" si="116"/>
        <v>320.53759110161195</v>
      </c>
      <c r="AH107" s="610">
        <f t="shared" si="116"/>
        <v>305.27389628724944</v>
      </c>
      <c r="AI107" s="610">
        <f t="shared" si="116"/>
        <v>290.7370440830947</v>
      </c>
      <c r="AJ107" s="610">
        <f t="shared" si="116"/>
        <v>276.89242293628064</v>
      </c>
      <c r="AK107" s="610">
        <f t="shared" si="116"/>
        <v>263.70706946312441</v>
      </c>
      <c r="AL107" s="610">
        <f t="shared" si="116"/>
        <v>251.14958996488039</v>
      </c>
      <c r="AM107" s="610">
        <f t="shared" si="116"/>
        <v>239.19008568083845</v>
      </c>
    </row>
    <row r="108" spans="2:39">
      <c r="B108" s="132">
        <v>44377</v>
      </c>
      <c r="D108" s="131"/>
      <c r="E108" s="131"/>
      <c r="F108" s="131"/>
      <c r="G108" s="131"/>
      <c r="H108" s="131"/>
      <c r="I108" s="610"/>
      <c r="J108" s="610"/>
      <c r="K108" s="610"/>
      <c r="L108" s="610"/>
      <c r="M108" s="610"/>
      <c r="N108" s="610"/>
      <c r="O108" s="610"/>
      <c r="P108" s="610"/>
      <c r="Q108" s="610"/>
      <c r="R108" s="610"/>
      <c r="S108" s="610"/>
      <c r="T108" s="610"/>
      <c r="U108" s="610">
        <f>U22</f>
        <v>667.1931448700069</v>
      </c>
      <c r="V108" s="610">
        <f t="shared" ref="V108:AM108" si="117">U108/(1+V89)</f>
        <v>635.42204273333994</v>
      </c>
      <c r="W108" s="610">
        <f t="shared" si="117"/>
        <v>605.16385022222846</v>
      </c>
      <c r="X108" s="610">
        <f t="shared" si="117"/>
        <v>576.3465240211699</v>
      </c>
      <c r="Y108" s="610">
        <f t="shared" si="117"/>
        <v>548.90145144873327</v>
      </c>
      <c r="Z108" s="610">
        <f t="shared" si="117"/>
        <v>522.76328709403163</v>
      </c>
      <c r="AA108" s="610">
        <f t="shared" si="117"/>
        <v>497.86979723241103</v>
      </c>
      <c r="AB108" s="610">
        <f t="shared" si="117"/>
        <v>474.16171164991528</v>
      </c>
      <c r="AC108" s="610">
        <f t="shared" si="117"/>
        <v>451.58258252372883</v>
      </c>
      <c r="AD108" s="610">
        <f t="shared" si="117"/>
        <v>430.07865002259888</v>
      </c>
      <c r="AE108" s="610">
        <f t="shared" si="117"/>
        <v>409.598714307237</v>
      </c>
      <c r="AF108" s="610">
        <f t="shared" si="117"/>
        <v>390.09401362593997</v>
      </c>
      <c r="AG108" s="610">
        <f t="shared" si="117"/>
        <v>371.51810821518092</v>
      </c>
      <c r="AH108" s="610">
        <f t="shared" si="117"/>
        <v>353.82676972874373</v>
      </c>
      <c r="AI108" s="610">
        <f t="shared" si="117"/>
        <v>336.9778759321369</v>
      </c>
      <c r="AJ108" s="610">
        <f t="shared" si="117"/>
        <v>320.93131041155891</v>
      </c>
      <c r="AK108" s="610">
        <f t="shared" si="117"/>
        <v>305.6488670586275</v>
      </c>
      <c r="AL108" s="610">
        <f t="shared" si="117"/>
        <v>291.09415910345473</v>
      </c>
      <c r="AM108" s="610">
        <f t="shared" si="117"/>
        <v>277.23253247948071</v>
      </c>
    </row>
    <row r="109" spans="2:39">
      <c r="B109" s="132">
        <v>44408</v>
      </c>
      <c r="D109" s="131"/>
      <c r="E109" s="131"/>
      <c r="F109" s="131"/>
      <c r="G109" s="131"/>
      <c r="H109" s="131"/>
      <c r="I109" s="610"/>
      <c r="J109" s="610"/>
      <c r="K109" s="610"/>
      <c r="L109" s="610"/>
      <c r="M109" s="610"/>
      <c r="N109" s="610"/>
      <c r="O109" s="610"/>
      <c r="P109" s="610"/>
      <c r="Q109" s="610"/>
      <c r="R109" s="610"/>
      <c r="S109" s="610"/>
      <c r="T109" s="610"/>
      <c r="U109" s="610"/>
      <c r="V109" s="610">
        <f>V22</f>
        <v>736.1893345056651</v>
      </c>
      <c r="W109" s="610">
        <f t="shared" ref="W109:AM109" si="118">V109/(1+W89)</f>
        <v>701.13269952920484</v>
      </c>
      <c r="X109" s="610">
        <f t="shared" si="118"/>
        <v>667.74542812305219</v>
      </c>
      <c r="Y109" s="610">
        <f t="shared" si="118"/>
        <v>635.94802678385918</v>
      </c>
      <c r="Z109" s="610">
        <f t="shared" si="118"/>
        <v>605.66478741319918</v>
      </c>
      <c r="AA109" s="610">
        <f t="shared" si="118"/>
        <v>576.82360706018972</v>
      </c>
      <c r="AB109" s="610">
        <f t="shared" si="118"/>
        <v>549.35581624779968</v>
      </c>
      <c r="AC109" s="610">
        <f t="shared" si="118"/>
        <v>523.19601547409491</v>
      </c>
      <c r="AD109" s="610">
        <f t="shared" si="118"/>
        <v>498.28191949913798</v>
      </c>
      <c r="AE109" s="610">
        <f t="shared" si="118"/>
        <v>474.55420904679806</v>
      </c>
      <c r="AF109" s="610">
        <f t="shared" si="118"/>
        <v>451.95638956837911</v>
      </c>
      <c r="AG109" s="610">
        <f t="shared" si="118"/>
        <v>430.43465673178963</v>
      </c>
      <c r="AH109" s="610">
        <f t="shared" si="118"/>
        <v>409.93776831599013</v>
      </c>
      <c r="AI109" s="610">
        <f t="shared" si="118"/>
        <v>390.41692220570485</v>
      </c>
      <c r="AJ109" s="610">
        <f t="shared" si="118"/>
        <v>371.82564019590939</v>
      </c>
      <c r="AK109" s="610">
        <f t="shared" si="118"/>
        <v>354.11965732943747</v>
      </c>
      <c r="AL109" s="610">
        <f t="shared" si="118"/>
        <v>337.25681650422615</v>
      </c>
      <c r="AM109" s="610">
        <f t="shared" si="118"/>
        <v>321.19696809926296</v>
      </c>
    </row>
    <row r="110" spans="2:39">
      <c r="B110" s="132">
        <v>44439</v>
      </c>
      <c r="D110" s="131"/>
      <c r="E110" s="131"/>
      <c r="F110" s="131"/>
      <c r="G110" s="131"/>
      <c r="H110" s="131"/>
      <c r="I110" s="610"/>
      <c r="J110" s="610"/>
      <c r="K110" s="610"/>
      <c r="L110" s="610"/>
      <c r="M110" s="610"/>
      <c r="N110" s="610"/>
      <c r="O110" s="610"/>
      <c r="P110" s="610"/>
      <c r="Q110" s="610"/>
      <c r="R110" s="610"/>
      <c r="S110" s="610"/>
      <c r="T110" s="610"/>
      <c r="U110" s="610"/>
      <c r="V110" s="610"/>
      <c r="W110" s="610">
        <f>W22</f>
        <v>812.03364235747881</v>
      </c>
      <c r="X110" s="610">
        <f t="shared" ref="X110:AM110" si="119">W110/(1+X89)</f>
        <v>773.36537367378935</v>
      </c>
      <c r="Y110" s="610">
        <f t="shared" si="119"/>
        <v>736.53845111789462</v>
      </c>
      <c r="Z110" s="610">
        <f t="shared" si="119"/>
        <v>701.46519154085195</v>
      </c>
      <c r="AA110" s="610">
        <f t="shared" si="119"/>
        <v>668.06208718176379</v>
      </c>
      <c r="AB110" s="610">
        <f t="shared" si="119"/>
        <v>636.24960683977497</v>
      </c>
      <c r="AC110" s="610">
        <f t="shared" si="119"/>
        <v>605.9520065140714</v>
      </c>
      <c r="AD110" s="610">
        <f t="shared" si="119"/>
        <v>577.09714906102033</v>
      </c>
      <c r="AE110" s="610">
        <f t="shared" si="119"/>
        <v>549.61633243906692</v>
      </c>
      <c r="AF110" s="610">
        <f t="shared" si="119"/>
        <v>523.44412613244469</v>
      </c>
      <c r="AG110" s="610">
        <f t="shared" si="119"/>
        <v>498.51821536423301</v>
      </c>
      <c r="AH110" s="610">
        <f t="shared" si="119"/>
        <v>474.77925272784097</v>
      </c>
      <c r="AI110" s="610">
        <f t="shared" si="119"/>
        <v>452.17071688365803</v>
      </c>
      <c r="AJ110" s="610">
        <f t="shared" si="119"/>
        <v>430.63877798443622</v>
      </c>
      <c r="AK110" s="610">
        <f t="shared" si="119"/>
        <v>410.13216950898686</v>
      </c>
      <c r="AL110" s="610">
        <f t="shared" si="119"/>
        <v>390.60206619903511</v>
      </c>
      <c r="AM110" s="610">
        <f t="shared" si="119"/>
        <v>372.00196780860483</v>
      </c>
    </row>
    <row r="111" spans="2:39">
      <c r="B111" s="132">
        <v>44469</v>
      </c>
      <c r="D111" s="131"/>
      <c r="E111" s="131"/>
      <c r="F111" s="131"/>
      <c r="G111" s="131"/>
      <c r="H111" s="131"/>
      <c r="I111" s="610"/>
      <c r="J111" s="610"/>
      <c r="K111" s="610"/>
      <c r="L111" s="610"/>
      <c r="M111" s="610"/>
      <c r="N111" s="610"/>
      <c r="O111" s="610"/>
      <c r="P111" s="610"/>
      <c r="Q111" s="610"/>
      <c r="R111" s="610"/>
      <c r="S111" s="610"/>
      <c r="T111" s="610"/>
      <c r="U111" s="610"/>
      <c r="V111" s="610"/>
      <c r="W111" s="610"/>
      <c r="X111" s="610">
        <f>X22</f>
        <v>895.4120451449221</v>
      </c>
      <c r="Y111" s="610">
        <f t="shared" ref="Y111:AM111" si="120">X111/(1+Y89)</f>
        <v>852.77337632849719</v>
      </c>
      <c r="Z111" s="610">
        <f t="shared" si="120"/>
        <v>812.16512031285447</v>
      </c>
      <c r="AA111" s="610">
        <f t="shared" si="120"/>
        <v>773.49059077414711</v>
      </c>
      <c r="AB111" s="610">
        <f t="shared" si="120"/>
        <v>736.65770549918773</v>
      </c>
      <c r="AC111" s="610">
        <f t="shared" si="120"/>
        <v>701.57876714208351</v>
      </c>
      <c r="AD111" s="610">
        <f t="shared" si="120"/>
        <v>668.17025442103193</v>
      </c>
      <c r="AE111" s="610">
        <f t="shared" si="120"/>
        <v>636.35262325812562</v>
      </c>
      <c r="AF111" s="610">
        <f t="shared" si="120"/>
        <v>606.05011738869109</v>
      </c>
      <c r="AG111" s="610">
        <f t="shared" si="120"/>
        <v>577.19058798922958</v>
      </c>
      <c r="AH111" s="610">
        <f t="shared" si="120"/>
        <v>549.70532189450432</v>
      </c>
      <c r="AI111" s="610">
        <f t="shared" si="120"/>
        <v>523.52887799476605</v>
      </c>
      <c r="AJ111" s="610">
        <f t="shared" si="120"/>
        <v>498.59893142358669</v>
      </c>
      <c r="AK111" s="610">
        <f t="shared" si="120"/>
        <v>474.85612516532063</v>
      </c>
      <c r="AL111" s="610">
        <f t="shared" si="120"/>
        <v>452.24392872887677</v>
      </c>
      <c r="AM111" s="610">
        <f t="shared" si="120"/>
        <v>430.7085035513112</v>
      </c>
    </row>
    <row r="112" spans="2:39">
      <c r="B112" s="132">
        <v>44500</v>
      </c>
      <c r="D112" s="131"/>
      <c r="E112" s="131"/>
      <c r="F112" s="131"/>
      <c r="G112" s="131"/>
      <c r="H112" s="131"/>
      <c r="I112" s="610"/>
      <c r="J112" s="610"/>
      <c r="K112" s="610"/>
      <c r="L112" s="610"/>
      <c r="M112" s="610"/>
      <c r="N112" s="610"/>
      <c r="O112" s="610"/>
      <c r="P112" s="610"/>
      <c r="Q112" s="610"/>
      <c r="R112" s="610"/>
      <c r="S112" s="610"/>
      <c r="T112" s="610"/>
      <c r="U112" s="610"/>
      <c r="V112" s="610"/>
      <c r="W112" s="610"/>
      <c r="X112" s="610"/>
      <c r="Y112" s="610">
        <f>Y22</f>
        <v>987.07909091053546</v>
      </c>
      <c r="Z112" s="610">
        <f t="shared" ref="Z112:AM112" si="121">Y112/(1+Z89)</f>
        <v>940.07532467670035</v>
      </c>
      <c r="AA112" s="610">
        <f t="shared" si="121"/>
        <v>895.30983302542882</v>
      </c>
      <c r="AB112" s="610">
        <f t="shared" si="121"/>
        <v>852.67603145278929</v>
      </c>
      <c r="AC112" s="610">
        <f t="shared" si="121"/>
        <v>812.07241090741832</v>
      </c>
      <c r="AD112" s="610">
        <f t="shared" si="121"/>
        <v>773.40229610230313</v>
      </c>
      <c r="AE112" s="610">
        <f t="shared" si="121"/>
        <v>736.57361533552671</v>
      </c>
      <c r="AF112" s="610">
        <f t="shared" si="121"/>
        <v>701.4986812719302</v>
      </c>
      <c r="AG112" s="610">
        <f t="shared" si="121"/>
        <v>668.09398216374302</v>
      </c>
      <c r="AH112" s="610">
        <f t="shared" si="121"/>
        <v>636.27998301308855</v>
      </c>
      <c r="AI112" s="610">
        <f t="shared" si="121"/>
        <v>605.98093620294151</v>
      </c>
      <c r="AJ112" s="610">
        <f t="shared" si="121"/>
        <v>577.12470114565861</v>
      </c>
      <c r="AK112" s="610">
        <f t="shared" si="121"/>
        <v>549.64257251967479</v>
      </c>
      <c r="AL112" s="610">
        <f t="shared" si="121"/>
        <v>523.46911668540452</v>
      </c>
      <c r="AM112" s="610">
        <f t="shared" si="121"/>
        <v>498.54201589086142</v>
      </c>
    </row>
    <row r="113" spans="2:39">
      <c r="B113" s="132">
        <v>44530</v>
      </c>
      <c r="D113" s="131"/>
      <c r="E113" s="131"/>
      <c r="F113" s="131"/>
      <c r="G113" s="131"/>
      <c r="H113" s="131"/>
      <c r="I113" s="610"/>
      <c r="J113" s="610"/>
      <c r="K113" s="610"/>
      <c r="L113" s="610"/>
      <c r="M113" s="610"/>
      <c r="N113" s="610"/>
      <c r="O113" s="610"/>
      <c r="P113" s="610"/>
      <c r="Q113" s="610"/>
      <c r="R113" s="610"/>
      <c r="S113" s="610"/>
      <c r="T113" s="610"/>
      <c r="U113" s="610"/>
      <c r="V113" s="610"/>
      <c r="W113" s="610"/>
      <c r="X113" s="610"/>
      <c r="Y113" s="610"/>
      <c r="Z113" s="610">
        <f>Z22</f>
        <v>1087.8647567482205</v>
      </c>
      <c r="AA113" s="610">
        <f t="shared" ref="AA113:AM113" si="122">Z113/(1+AA89)</f>
        <v>1036.0616730935433</v>
      </c>
      <c r="AB113" s="610">
        <f t="shared" si="122"/>
        <v>986.72540294623161</v>
      </c>
      <c r="AC113" s="610">
        <f t="shared" si="122"/>
        <v>939.738478996411</v>
      </c>
      <c r="AD113" s="610">
        <f t="shared" si="122"/>
        <v>894.98902761562954</v>
      </c>
      <c r="AE113" s="610">
        <f t="shared" si="122"/>
        <v>852.37050249107574</v>
      </c>
      <c r="AF113" s="610">
        <f t="shared" si="122"/>
        <v>811.78143094388167</v>
      </c>
      <c r="AG113" s="610">
        <f t="shared" si="122"/>
        <v>773.12517232750633</v>
      </c>
      <c r="AH113" s="610">
        <f t="shared" si="122"/>
        <v>736.30968793095838</v>
      </c>
      <c r="AI113" s="610">
        <f t="shared" si="122"/>
        <v>701.2473218390079</v>
      </c>
      <c r="AJ113" s="610">
        <f t="shared" si="122"/>
        <v>667.85459222762654</v>
      </c>
      <c r="AK113" s="610">
        <f t="shared" si="122"/>
        <v>636.05199259773951</v>
      </c>
      <c r="AL113" s="610">
        <f t="shared" si="122"/>
        <v>605.76380247403756</v>
      </c>
      <c r="AM113" s="610">
        <f t="shared" si="122"/>
        <v>576.91790711813098</v>
      </c>
    </row>
    <row r="114" spans="2:39">
      <c r="B114" s="132">
        <v>44561</v>
      </c>
      <c r="D114" s="131"/>
      <c r="E114" s="131"/>
      <c r="F114" s="131"/>
      <c r="G114" s="131"/>
      <c r="H114" s="131"/>
      <c r="I114" s="610"/>
      <c r="J114" s="610"/>
      <c r="K114" s="610"/>
      <c r="L114" s="610"/>
      <c r="M114" s="610"/>
      <c r="N114" s="610"/>
      <c r="O114" s="610"/>
      <c r="P114" s="610"/>
      <c r="Q114" s="610"/>
      <c r="R114" s="610"/>
      <c r="S114" s="610"/>
      <c r="T114" s="610"/>
      <c r="U114" s="610"/>
      <c r="V114" s="610"/>
      <c r="W114" s="610"/>
      <c r="X114" s="610"/>
      <c r="Y114" s="610"/>
      <c r="Z114" s="610"/>
      <c r="AA114" s="610">
        <f>AA22</f>
        <v>1198.6819922908812</v>
      </c>
      <c r="AB114" s="610">
        <f t="shared" ref="AB114:AM114" si="123">AA114/(1+AB89)</f>
        <v>1141.6018974198869</v>
      </c>
      <c r="AC114" s="610">
        <f t="shared" si="123"/>
        <v>1087.2399023046542</v>
      </c>
      <c r="AD114" s="610">
        <f t="shared" si="123"/>
        <v>1035.4665736234801</v>
      </c>
      <c r="AE114" s="610">
        <f t="shared" si="123"/>
        <v>986.15864154617157</v>
      </c>
      <c r="AF114" s="610">
        <f t="shared" si="123"/>
        <v>939.19870623444911</v>
      </c>
      <c r="AG114" s="610">
        <f t="shared" si="123"/>
        <v>894.47495831852291</v>
      </c>
      <c r="AH114" s="610">
        <f t="shared" si="123"/>
        <v>851.88091268430753</v>
      </c>
      <c r="AI114" s="610">
        <f t="shared" si="123"/>
        <v>811.31515493743575</v>
      </c>
      <c r="AJ114" s="610">
        <f t="shared" si="123"/>
        <v>772.68109994041492</v>
      </c>
      <c r="AK114" s="610">
        <f t="shared" si="123"/>
        <v>735.8867618480142</v>
      </c>
      <c r="AL114" s="610">
        <f t="shared" si="123"/>
        <v>700.84453509334685</v>
      </c>
      <c r="AM114" s="610">
        <f t="shared" si="123"/>
        <v>667.47098580318743</v>
      </c>
    </row>
    <row r="115" spans="2:39">
      <c r="B115" s="132">
        <v>44592</v>
      </c>
      <c r="D115" s="131"/>
      <c r="E115" s="131"/>
      <c r="F115" s="131"/>
      <c r="G115" s="131"/>
      <c r="H115" s="131"/>
      <c r="I115" s="610"/>
      <c r="J115" s="610"/>
      <c r="K115" s="610"/>
      <c r="L115" s="610"/>
      <c r="M115" s="610"/>
      <c r="N115" s="610"/>
      <c r="O115" s="610"/>
      <c r="P115" s="610"/>
      <c r="Q115" s="610"/>
      <c r="R115" s="610"/>
      <c r="S115" s="610"/>
      <c r="T115" s="610"/>
      <c r="U115" s="610"/>
      <c r="V115" s="610"/>
      <c r="W115" s="610"/>
      <c r="X115" s="610"/>
      <c r="Y115" s="610"/>
      <c r="Z115" s="610"/>
      <c r="AA115" s="610"/>
      <c r="AB115" s="610">
        <f>AB22</f>
        <v>1370.9912671535967</v>
      </c>
      <c r="AC115" s="610">
        <f t="shared" ref="AC115:AM115" si="124">AB115/(1+AC89)</f>
        <v>1305.7059687177111</v>
      </c>
      <c r="AD115" s="610">
        <f t="shared" si="124"/>
        <v>1243.5294940168676</v>
      </c>
      <c r="AE115" s="610">
        <f t="shared" si="124"/>
        <v>1184.3138038255881</v>
      </c>
      <c r="AF115" s="610">
        <f t="shared" si="124"/>
        <v>1127.9179084053219</v>
      </c>
      <c r="AG115" s="610">
        <f t="shared" si="124"/>
        <v>1074.2075318145921</v>
      </c>
      <c r="AH115" s="610">
        <f t="shared" si="124"/>
        <v>1023.0547922043734</v>
      </c>
      <c r="AI115" s="610">
        <f t="shared" si="124"/>
        <v>974.33789733749836</v>
      </c>
      <c r="AJ115" s="610">
        <f t="shared" si="124"/>
        <v>927.9408546071412</v>
      </c>
      <c r="AK115" s="610">
        <f t="shared" si="124"/>
        <v>883.75319486394392</v>
      </c>
      <c r="AL115" s="610">
        <f t="shared" si="124"/>
        <v>841.66970939423231</v>
      </c>
      <c r="AM115" s="610">
        <f t="shared" si="124"/>
        <v>801.59019942307839</v>
      </c>
    </row>
    <row r="116" spans="2:39">
      <c r="B116" s="132">
        <v>44620</v>
      </c>
      <c r="D116" s="131"/>
      <c r="E116" s="131"/>
      <c r="F116" s="131"/>
      <c r="G116" s="131"/>
      <c r="H116" s="131"/>
      <c r="I116" s="610"/>
      <c r="J116" s="610"/>
      <c r="K116" s="610"/>
      <c r="L116" s="610"/>
      <c r="M116" s="610"/>
      <c r="N116" s="610"/>
      <c r="O116" s="610"/>
      <c r="P116" s="610"/>
      <c r="Q116" s="610"/>
      <c r="R116" s="610"/>
      <c r="S116" s="610"/>
      <c r="T116" s="610"/>
      <c r="U116" s="610"/>
      <c r="V116" s="610"/>
      <c r="W116" s="610"/>
      <c r="X116" s="610"/>
      <c r="Y116" s="610"/>
      <c r="Z116" s="610"/>
      <c r="AA116" s="610"/>
      <c r="AB116" s="610"/>
      <c r="AC116" s="610">
        <f>AC22</f>
        <v>1569.3164183119541</v>
      </c>
      <c r="AD116" s="610">
        <f t="shared" ref="AD116:AM116" si="125">AC116/(1+AD89)</f>
        <v>1494.5870650590039</v>
      </c>
      <c r="AE116" s="610">
        <f t="shared" si="125"/>
        <v>1423.4162524371466</v>
      </c>
      <c r="AF116" s="610">
        <f t="shared" si="125"/>
        <v>1355.6345261306158</v>
      </c>
      <c r="AG116" s="610">
        <f t="shared" si="125"/>
        <v>1291.080501076777</v>
      </c>
      <c r="AH116" s="610">
        <f t="shared" si="125"/>
        <v>1229.6004772159779</v>
      </c>
      <c r="AI116" s="610">
        <f t="shared" si="125"/>
        <v>1171.0480735390265</v>
      </c>
      <c r="AJ116" s="610">
        <f t="shared" si="125"/>
        <v>1115.2838795609775</v>
      </c>
      <c r="AK116" s="610">
        <f t="shared" si="125"/>
        <v>1062.1751233914072</v>
      </c>
      <c r="AL116" s="610">
        <f t="shared" si="125"/>
        <v>1011.595355610864</v>
      </c>
      <c r="AM116" s="610">
        <f t="shared" si="125"/>
        <v>963.42414820082274</v>
      </c>
    </row>
    <row r="117" spans="2:39">
      <c r="B117" s="132">
        <v>44651</v>
      </c>
      <c r="D117" s="131"/>
      <c r="E117" s="131"/>
      <c r="F117" s="131"/>
      <c r="G117" s="131"/>
      <c r="H117" s="131"/>
      <c r="I117" s="610"/>
      <c r="J117" s="610"/>
      <c r="K117" s="610"/>
      <c r="L117" s="610"/>
      <c r="M117" s="610"/>
      <c r="N117" s="610"/>
      <c r="O117" s="610"/>
      <c r="P117" s="610"/>
      <c r="Q117" s="610"/>
      <c r="R117" s="610"/>
      <c r="S117" s="610"/>
      <c r="T117" s="610"/>
      <c r="U117" s="610"/>
      <c r="V117" s="610"/>
      <c r="W117" s="610"/>
      <c r="X117" s="610"/>
      <c r="Y117" s="610"/>
      <c r="Z117" s="610"/>
      <c r="AA117" s="610"/>
      <c r="AB117" s="610"/>
      <c r="AC117" s="610"/>
      <c r="AD117" s="610">
        <f>AD22</f>
        <v>1797.5559936195164</v>
      </c>
      <c r="AE117" s="610">
        <f t="shared" ref="AE117:AM117" si="126">AD117/(1+AE89)</f>
        <v>1711.9580891614441</v>
      </c>
      <c r="AF117" s="610">
        <f t="shared" si="126"/>
        <v>1630.4362753918515</v>
      </c>
      <c r="AG117" s="610">
        <f t="shared" si="126"/>
        <v>1552.7964527541442</v>
      </c>
      <c r="AH117" s="610">
        <f t="shared" si="126"/>
        <v>1478.8537645277563</v>
      </c>
      <c r="AI117" s="610">
        <f t="shared" si="126"/>
        <v>1408.4321566931012</v>
      </c>
      <c r="AJ117" s="610">
        <f t="shared" si="126"/>
        <v>1341.3639587553344</v>
      </c>
      <c r="AK117" s="610">
        <f t="shared" si="126"/>
        <v>1277.4894845288898</v>
      </c>
      <c r="AL117" s="610">
        <f t="shared" si="126"/>
        <v>1216.656651932276</v>
      </c>
      <c r="AM117" s="610">
        <f t="shared" si="126"/>
        <v>1158.7206208878818</v>
      </c>
    </row>
    <row r="118" spans="2:39">
      <c r="B118" s="132">
        <v>44681</v>
      </c>
      <c r="D118" s="131"/>
      <c r="E118" s="131"/>
      <c r="F118" s="131"/>
      <c r="G118" s="131"/>
      <c r="H118" s="131"/>
      <c r="I118" s="610"/>
      <c r="J118" s="610"/>
      <c r="K118" s="610"/>
      <c r="L118" s="610"/>
      <c r="M118" s="610"/>
      <c r="N118" s="610"/>
      <c r="O118" s="610"/>
      <c r="P118" s="610"/>
      <c r="Q118" s="610"/>
      <c r="R118" s="610"/>
      <c r="S118" s="610"/>
      <c r="T118" s="610"/>
      <c r="U118" s="610"/>
      <c r="V118" s="610"/>
      <c r="W118" s="610"/>
      <c r="X118" s="610"/>
      <c r="Y118" s="610"/>
      <c r="Z118" s="610"/>
      <c r="AA118" s="610"/>
      <c r="AB118" s="610"/>
      <c r="AC118" s="610"/>
      <c r="AD118" s="610"/>
      <c r="AE118" s="610">
        <f>AE22</f>
        <v>2060.1934098200527</v>
      </c>
      <c r="AF118" s="610">
        <f t="shared" ref="AF118:AM118" si="127">AE118/(1+AF89)</f>
        <v>1962.0889617333835</v>
      </c>
      <c r="AG118" s="610">
        <f t="shared" si="127"/>
        <v>1868.6561540317937</v>
      </c>
      <c r="AH118" s="610">
        <f t="shared" si="127"/>
        <v>1779.6725276493273</v>
      </c>
      <c r="AI118" s="610">
        <f t="shared" si="127"/>
        <v>1694.9262168088831</v>
      </c>
      <c r="AJ118" s="610">
        <f t="shared" si="127"/>
        <v>1614.2154445798885</v>
      </c>
      <c r="AK118" s="610">
        <f t="shared" si="127"/>
        <v>1537.3480424570366</v>
      </c>
      <c r="AL118" s="610">
        <f t="shared" si="127"/>
        <v>1464.1409928162252</v>
      </c>
      <c r="AM118" s="610">
        <f t="shared" si="127"/>
        <v>1394.4199931583096</v>
      </c>
    </row>
    <row r="119" spans="2:39">
      <c r="B119" s="132">
        <v>44712</v>
      </c>
      <c r="D119" s="131"/>
      <c r="E119" s="131"/>
      <c r="F119" s="131"/>
      <c r="G119" s="131"/>
      <c r="H119" s="131"/>
      <c r="I119" s="610"/>
      <c r="J119" s="610"/>
      <c r="K119" s="610"/>
      <c r="L119" s="610"/>
      <c r="M119" s="610"/>
      <c r="N119" s="610"/>
      <c r="O119" s="610"/>
      <c r="P119" s="610"/>
      <c r="Q119" s="610"/>
      <c r="R119" s="610"/>
      <c r="S119" s="610"/>
      <c r="T119" s="610"/>
      <c r="U119" s="610"/>
      <c r="V119" s="610"/>
      <c r="W119" s="610"/>
      <c r="X119" s="610"/>
      <c r="Y119" s="610"/>
      <c r="Z119" s="610"/>
      <c r="AA119" s="610"/>
      <c r="AB119" s="610"/>
      <c r="AC119" s="610"/>
      <c r="AD119" s="610"/>
      <c r="AE119" s="610"/>
      <c r="AF119" s="610">
        <f>AF22</f>
        <v>2362.3846809197239</v>
      </c>
      <c r="AG119" s="610">
        <f t="shared" ref="AG119:AM119" si="128">AF119/(1+AG89)</f>
        <v>2249.8901723044987</v>
      </c>
      <c r="AH119" s="610">
        <f t="shared" si="128"/>
        <v>2142.7525450519033</v>
      </c>
      <c r="AI119" s="610">
        <f t="shared" si="128"/>
        <v>2040.7167095732411</v>
      </c>
      <c r="AJ119" s="610">
        <f t="shared" si="128"/>
        <v>1943.5397234030868</v>
      </c>
      <c r="AK119" s="610">
        <f t="shared" si="128"/>
        <v>1850.9902127648445</v>
      </c>
      <c r="AL119" s="610">
        <f t="shared" si="128"/>
        <v>1762.8478216808041</v>
      </c>
      <c r="AM119" s="610">
        <f t="shared" si="128"/>
        <v>1678.9026873150515</v>
      </c>
    </row>
    <row r="120" spans="2:39">
      <c r="B120" s="132">
        <v>44742</v>
      </c>
      <c r="D120" s="131"/>
      <c r="E120" s="131"/>
      <c r="F120" s="131"/>
      <c r="G120" s="131"/>
      <c r="H120" s="131"/>
      <c r="I120" s="610"/>
      <c r="J120" s="610"/>
      <c r="K120" s="610"/>
      <c r="L120" s="610"/>
      <c r="M120" s="610"/>
      <c r="N120" s="610"/>
      <c r="O120" s="610"/>
      <c r="P120" s="610"/>
      <c r="Q120" s="610"/>
      <c r="R120" s="610"/>
      <c r="S120" s="610"/>
      <c r="T120" s="610"/>
      <c r="U120" s="610"/>
      <c r="V120" s="610"/>
      <c r="W120" s="610"/>
      <c r="X120" s="610"/>
      <c r="Y120" s="610"/>
      <c r="Z120" s="610"/>
      <c r="AA120" s="610"/>
      <c r="AB120" s="610"/>
      <c r="AC120" s="610"/>
      <c r="AD120" s="610"/>
      <c r="AE120" s="610"/>
      <c r="AF120" s="610"/>
      <c r="AG120" s="610">
        <f>AG22</f>
        <v>2710.0593058594568</v>
      </c>
      <c r="AH120" s="610">
        <f t="shared" ref="AH120:AM120" si="129">AG120/(1+AH89)</f>
        <v>2581.0088627232922</v>
      </c>
      <c r="AI120" s="610">
        <f t="shared" si="129"/>
        <v>2458.1036787840876</v>
      </c>
      <c r="AJ120" s="610">
        <f t="shared" si="129"/>
        <v>2341.0511226515118</v>
      </c>
      <c r="AK120" s="610">
        <f t="shared" si="129"/>
        <v>2229.5724977633445</v>
      </c>
      <c r="AL120" s="610">
        <f t="shared" si="129"/>
        <v>2123.4023788222325</v>
      </c>
      <c r="AM120" s="610">
        <f t="shared" si="129"/>
        <v>2022.2879798306976</v>
      </c>
    </row>
    <row r="121" spans="2:39">
      <c r="B121" s="132">
        <v>44773</v>
      </c>
      <c r="D121" s="131"/>
      <c r="E121" s="131"/>
      <c r="F121" s="131"/>
      <c r="G121" s="131"/>
      <c r="H121" s="131"/>
      <c r="I121" s="610"/>
      <c r="J121" s="610"/>
      <c r="K121" s="610"/>
      <c r="L121" s="610"/>
      <c r="M121" s="610"/>
      <c r="N121" s="610"/>
      <c r="O121" s="610"/>
      <c r="P121" s="610"/>
      <c r="Q121" s="610"/>
      <c r="R121" s="610"/>
      <c r="S121" s="610"/>
      <c r="T121" s="610"/>
      <c r="U121" s="610"/>
      <c r="V121" s="610"/>
      <c r="W121" s="610"/>
      <c r="X121" s="610"/>
      <c r="Y121" s="610"/>
      <c r="Z121" s="610"/>
      <c r="AA121" s="610"/>
      <c r="AB121" s="610"/>
      <c r="AC121" s="610"/>
      <c r="AD121" s="610"/>
      <c r="AE121" s="610"/>
      <c r="AF121" s="610"/>
      <c r="AG121" s="610"/>
      <c r="AH121" s="610">
        <f>AH22</f>
        <v>3110.0362893815382</v>
      </c>
      <c r="AI121" s="610">
        <f>AH121/(1+AI89)</f>
        <v>2961.9393232205125</v>
      </c>
      <c r="AJ121" s="610">
        <f>AI121/(1+AJ89)</f>
        <v>2820.8945935433453</v>
      </c>
      <c r="AK121" s="610">
        <f>AJ121/(1+AK89)</f>
        <v>2686.5662795650906</v>
      </c>
      <c r="AL121" s="610">
        <f>AK121/(1+AL89)</f>
        <v>2558.634551966753</v>
      </c>
      <c r="AM121" s="610">
        <f>AL121/(1+AM89)</f>
        <v>2436.7948113969073</v>
      </c>
    </row>
    <row r="122" spans="2:39">
      <c r="B122" s="132">
        <v>44804</v>
      </c>
      <c r="D122" s="131"/>
      <c r="E122" s="131"/>
      <c r="F122" s="131"/>
      <c r="G122" s="131"/>
      <c r="H122" s="131"/>
      <c r="I122" s="610"/>
      <c r="J122" s="610"/>
      <c r="K122" s="610"/>
      <c r="L122" s="610"/>
      <c r="M122" s="610"/>
      <c r="N122" s="610"/>
      <c r="O122" s="610"/>
      <c r="P122" s="610"/>
      <c r="Q122" s="610"/>
      <c r="R122" s="610"/>
      <c r="S122" s="610"/>
      <c r="T122" s="610"/>
      <c r="U122" s="610"/>
      <c r="V122" s="610"/>
      <c r="W122" s="610"/>
      <c r="X122" s="610"/>
      <c r="Y122" s="610"/>
      <c r="Z122" s="610"/>
      <c r="AA122" s="610"/>
      <c r="AB122" s="610"/>
      <c r="AC122" s="610"/>
      <c r="AD122" s="610"/>
      <c r="AE122" s="610"/>
      <c r="AF122" s="610"/>
      <c r="AG122" s="610"/>
      <c r="AH122" s="610"/>
      <c r="AI122" s="610">
        <f>AI22</f>
        <v>3570.1575660685735</v>
      </c>
      <c r="AJ122" s="610">
        <f>AI122/(1+AJ89)</f>
        <v>3400.1500629224506</v>
      </c>
      <c r="AK122" s="610">
        <f>AJ122/(1+AK89)</f>
        <v>3238.2381551642384</v>
      </c>
      <c r="AL122" s="610">
        <f>AK122/(1+AL89)</f>
        <v>3084.0363382516553</v>
      </c>
      <c r="AM122" s="610">
        <f>AL122/(1+AM89)</f>
        <v>2937.1774650015764</v>
      </c>
    </row>
    <row r="123" spans="2:39">
      <c r="B123" s="132">
        <v>44834</v>
      </c>
      <c r="D123" s="131"/>
      <c r="E123" s="131"/>
      <c r="F123" s="131"/>
      <c r="G123" s="131"/>
      <c r="H123" s="131"/>
      <c r="I123" s="610"/>
      <c r="J123" s="610"/>
      <c r="K123" s="610"/>
      <c r="L123" s="610"/>
      <c r="M123" s="610"/>
      <c r="N123" s="610"/>
      <c r="O123" s="610"/>
      <c r="P123" s="610"/>
      <c r="Q123" s="610"/>
      <c r="R123" s="610"/>
      <c r="S123" s="610"/>
      <c r="T123" s="610"/>
      <c r="U123" s="610"/>
      <c r="V123" s="610"/>
      <c r="W123" s="610"/>
      <c r="X123" s="610"/>
      <c r="Y123" s="610"/>
      <c r="Z123" s="610"/>
      <c r="AA123" s="610"/>
      <c r="AB123" s="610"/>
      <c r="AC123" s="610"/>
      <c r="AD123" s="610"/>
      <c r="AE123" s="610"/>
      <c r="AF123" s="610"/>
      <c r="AG123" s="610"/>
      <c r="AH123" s="610"/>
      <c r="AI123" s="610"/>
      <c r="AJ123" s="610">
        <f>AJ22</f>
        <v>4099.4414380297167</v>
      </c>
      <c r="AK123" s="610">
        <f>AJ123/(1+AK89)</f>
        <v>3904.2299409806824</v>
      </c>
      <c r="AL123" s="610">
        <f>AK123/(1+AL89)</f>
        <v>3718.3142295054117</v>
      </c>
      <c r="AM123" s="610">
        <f>AL123/(1+AM89)</f>
        <v>3541.2516471480112</v>
      </c>
    </row>
    <row r="124" spans="2:39">
      <c r="B124" s="132">
        <v>44865</v>
      </c>
      <c r="D124" s="131"/>
      <c r="E124" s="131"/>
      <c r="F124" s="131"/>
      <c r="G124" s="131"/>
      <c r="H124" s="131"/>
      <c r="I124" s="610"/>
      <c r="J124" s="610"/>
      <c r="K124" s="610"/>
      <c r="L124" s="610"/>
      <c r="M124" s="610"/>
      <c r="N124" s="610"/>
      <c r="O124" s="610"/>
      <c r="P124" s="610"/>
      <c r="Q124" s="610"/>
      <c r="R124" s="610"/>
      <c r="S124" s="610"/>
      <c r="T124" s="610"/>
      <c r="U124" s="610"/>
      <c r="V124" s="610"/>
      <c r="W124" s="610"/>
      <c r="X124" s="610"/>
      <c r="Y124" s="610"/>
      <c r="Z124" s="610"/>
      <c r="AA124" s="610"/>
      <c r="AB124" s="610"/>
      <c r="AC124" s="610"/>
      <c r="AD124" s="610"/>
      <c r="AE124" s="610"/>
      <c r="AF124" s="610"/>
      <c r="AG124" s="610"/>
      <c r="AH124" s="610"/>
      <c r="AI124" s="610"/>
      <c r="AJ124" s="610"/>
      <c r="AK124" s="610">
        <f>AK22</f>
        <v>4708.2590282803085</v>
      </c>
      <c r="AL124" s="610">
        <f>AK124/(1+AL89)</f>
        <v>4484.0562174098177</v>
      </c>
      <c r="AM124" s="610">
        <f>AL124/(1+AM89)</f>
        <v>4270.5297308664931</v>
      </c>
    </row>
    <row r="125" spans="2:39">
      <c r="B125" s="132">
        <v>44895</v>
      </c>
      <c r="D125" s="131"/>
      <c r="E125" s="131"/>
      <c r="F125" s="131"/>
      <c r="G125" s="131"/>
      <c r="H125" s="131"/>
      <c r="I125" s="610"/>
      <c r="J125" s="610"/>
      <c r="K125" s="610"/>
      <c r="L125" s="610"/>
      <c r="M125" s="610"/>
      <c r="N125" s="610"/>
      <c r="O125" s="610"/>
      <c r="P125" s="610"/>
      <c r="Q125" s="610"/>
      <c r="R125" s="610"/>
      <c r="S125" s="610"/>
      <c r="T125" s="610"/>
      <c r="U125" s="610"/>
      <c r="V125" s="610"/>
      <c r="W125" s="610"/>
      <c r="X125" s="610"/>
      <c r="Y125" s="610"/>
      <c r="Z125" s="610"/>
      <c r="AA125" s="610"/>
      <c r="AB125" s="610"/>
      <c r="AC125" s="610"/>
      <c r="AD125" s="610"/>
      <c r="AE125" s="610"/>
      <c r="AF125" s="610"/>
      <c r="AG125" s="610"/>
      <c r="AH125" s="610"/>
      <c r="AI125" s="610"/>
      <c r="AJ125" s="610"/>
      <c r="AK125" s="610"/>
      <c r="AL125" s="610">
        <f>AL22</f>
        <v>5408.5372021680423</v>
      </c>
      <c r="AM125" s="610">
        <f>AL125/(1+AM89)</f>
        <v>5150.9878115886113</v>
      </c>
    </row>
    <row r="126" spans="2:39">
      <c r="B126" s="132">
        <v>44926</v>
      </c>
      <c r="D126" s="131"/>
      <c r="E126" s="131"/>
      <c r="F126" s="131"/>
      <c r="G126" s="131"/>
      <c r="H126" s="131"/>
      <c r="I126" s="610"/>
      <c r="J126" s="610"/>
      <c r="K126" s="610"/>
      <c r="L126" s="610"/>
      <c r="M126" s="610"/>
      <c r="N126" s="610"/>
      <c r="O126" s="610"/>
      <c r="P126" s="610"/>
      <c r="Q126" s="610"/>
      <c r="R126" s="610"/>
      <c r="S126" s="610"/>
      <c r="T126" s="610"/>
      <c r="U126" s="610"/>
      <c r="V126" s="610"/>
      <c r="W126" s="610"/>
      <c r="X126" s="610"/>
      <c r="Y126" s="610"/>
      <c r="Z126" s="610"/>
      <c r="AA126" s="610"/>
      <c r="AB126" s="610"/>
      <c r="AC126" s="610"/>
      <c r="AD126" s="610"/>
      <c r="AE126" s="610"/>
      <c r="AF126" s="610"/>
      <c r="AG126" s="610"/>
      <c r="AH126" s="610"/>
      <c r="AI126" s="610"/>
      <c r="AJ126" s="610"/>
      <c r="AK126" s="610"/>
      <c r="AL126" s="610"/>
      <c r="AM126" s="610">
        <f>AM22</f>
        <v>6213.9919270517112</v>
      </c>
    </row>
    <row r="127" spans="2:39">
      <c r="B127" s="130" t="s">
        <v>53</v>
      </c>
      <c r="C127" s="129"/>
      <c r="D127" s="128">
        <f t="shared" ref="D127:AM127" si="130">SUM(D91:D126)</f>
        <v>15</v>
      </c>
      <c r="E127" s="128">
        <f t="shared" si="130"/>
        <v>89.660714285714278</v>
      </c>
      <c r="F127" s="128">
        <f t="shared" si="130"/>
        <v>200.13267431972787</v>
      </c>
      <c r="G127" s="128">
        <f t="shared" si="130"/>
        <v>345.60586382916256</v>
      </c>
      <c r="H127" s="128">
        <f t="shared" si="130"/>
        <v>502.78858833778867</v>
      </c>
      <c r="I127" s="611">
        <f t="shared" si="130"/>
        <v>672.91598931586248</v>
      </c>
      <c r="J127" s="611">
        <f t="shared" si="130"/>
        <v>857.34527050990846</v>
      </c>
      <c r="K127" s="611">
        <f t="shared" si="130"/>
        <v>1057.5679370102796</v>
      </c>
      <c r="L127" s="611">
        <f t="shared" si="130"/>
        <v>1275.223257482666</v>
      </c>
      <c r="M127" s="611">
        <f t="shared" si="130"/>
        <v>1512.1130718967484</v>
      </c>
      <c r="N127" s="611">
        <f t="shared" si="130"/>
        <v>1770.2180793181317</v>
      </c>
      <c r="O127" s="611">
        <f t="shared" si="130"/>
        <v>2051.7157537859357</v>
      </c>
      <c r="P127" s="611">
        <f t="shared" si="130"/>
        <v>2359.0000511003013</v>
      </c>
      <c r="Q127" s="611">
        <f t="shared" si="130"/>
        <v>2694.7030856261281</v>
      </c>
      <c r="R127" s="611">
        <f t="shared" si="130"/>
        <v>3061.7189741296565</v>
      </c>
      <c r="S127" s="611">
        <f t="shared" si="130"/>
        <v>3463.2300633658269</v>
      </c>
      <c r="T127" s="611">
        <f t="shared" si="130"/>
        <v>3902.7357798058028</v>
      </c>
      <c r="U127" s="611">
        <f t="shared" si="130"/>
        <v>4384.0843637326761</v>
      </c>
      <c r="V127" s="611">
        <f t="shared" si="130"/>
        <v>4911.5077761558323</v>
      </c>
      <c r="W127" s="611">
        <f t="shared" si="130"/>
        <v>5489.6600958392246</v>
      </c>
      <c r="X127" s="611">
        <f t="shared" si="130"/>
        <v>6123.659755467992</v>
      </c>
      <c r="Y127" s="611">
        <f t="shared" si="130"/>
        <v>6819.1360008800511</v>
      </c>
      <c r="Z127" s="611">
        <f t="shared" si="130"/>
        <v>7582.2799956816016</v>
      </c>
      <c r="AA127" s="611">
        <f t="shared" si="130"/>
        <v>8419.9010357971692</v>
      </c>
      <c r="AB127" s="611">
        <f t="shared" si="130"/>
        <v>9389.9446345794713</v>
      </c>
      <c r="AC127" s="611">
        <f t="shared" si="130"/>
        <v>10512.120832197164</v>
      </c>
      <c r="AD127" s="611">
        <f t="shared" si="130"/>
        <v>11809.099643331101</v>
      </c>
      <c r="AE127" s="611">
        <f t="shared" si="130"/>
        <v>13306.954974897291</v>
      </c>
      <c r="AF127" s="611">
        <f t="shared" si="130"/>
        <v>15035.67513320286</v>
      </c>
      <c r="AG127" s="611">
        <f t="shared" si="130"/>
        <v>17029.749908909798</v>
      </c>
      <c r="AH127" s="611">
        <f t="shared" si="130"/>
        <v>19328.845726438489</v>
      </c>
      <c r="AI127" s="611">
        <f t="shared" si="130"/>
        <v>21978.582067438561</v>
      </c>
      <c r="AJ127" s="611">
        <f t="shared" si="130"/>
        <v>25031.424359399771</v>
      </c>
      <c r="AK127" s="611">
        <f t="shared" si="130"/>
        <v>28547.710799137232</v>
      </c>
      <c r="AL127" s="611">
        <f t="shared" si="130"/>
        <v>32596.833201346362</v>
      </c>
      <c r="AM127" s="611">
        <f t="shared" si="130"/>
        <v>37258.594975953005</v>
      </c>
    </row>
    <row r="129" spans="1:39" ht="13.5" thickBot="1">
      <c r="B129" s="140" t="s">
        <v>55</v>
      </c>
      <c r="C129" s="139"/>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row>
    <row r="130" spans="1:39">
      <c r="A130" s="134"/>
      <c r="B130" s="134"/>
      <c r="C130" s="134"/>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row>
    <row r="131" spans="1:39">
      <c r="A131" s="138"/>
      <c r="B131" s="135" t="s">
        <v>54</v>
      </c>
      <c r="C131" s="137">
        <v>0.05</v>
      </c>
      <c r="D131" s="136">
        <f t="shared" ref="D131:AM131" si="131">$C$131</f>
        <v>0.05</v>
      </c>
      <c r="E131" s="136">
        <f t="shared" si="131"/>
        <v>0.05</v>
      </c>
      <c r="F131" s="136">
        <f t="shared" si="131"/>
        <v>0.05</v>
      </c>
      <c r="G131" s="136">
        <f t="shared" si="131"/>
        <v>0.05</v>
      </c>
      <c r="H131" s="136">
        <f t="shared" si="131"/>
        <v>0.05</v>
      </c>
      <c r="I131" s="136">
        <f t="shared" si="131"/>
        <v>0.05</v>
      </c>
      <c r="J131" s="136">
        <f t="shared" si="131"/>
        <v>0.05</v>
      </c>
      <c r="K131" s="136">
        <f t="shared" si="131"/>
        <v>0.05</v>
      </c>
      <c r="L131" s="136">
        <f t="shared" si="131"/>
        <v>0.05</v>
      </c>
      <c r="M131" s="136">
        <f t="shared" si="131"/>
        <v>0.05</v>
      </c>
      <c r="N131" s="136">
        <f t="shared" si="131"/>
        <v>0.05</v>
      </c>
      <c r="O131" s="136">
        <f t="shared" si="131"/>
        <v>0.05</v>
      </c>
      <c r="P131" s="136">
        <f t="shared" si="131"/>
        <v>0.05</v>
      </c>
      <c r="Q131" s="136">
        <f t="shared" si="131"/>
        <v>0.05</v>
      </c>
      <c r="R131" s="136">
        <f t="shared" si="131"/>
        <v>0.05</v>
      </c>
      <c r="S131" s="136">
        <f t="shared" si="131"/>
        <v>0.05</v>
      </c>
      <c r="T131" s="136">
        <f t="shared" si="131"/>
        <v>0.05</v>
      </c>
      <c r="U131" s="136">
        <f t="shared" si="131"/>
        <v>0.05</v>
      </c>
      <c r="V131" s="136">
        <f t="shared" si="131"/>
        <v>0.05</v>
      </c>
      <c r="W131" s="136">
        <f t="shared" si="131"/>
        <v>0.05</v>
      </c>
      <c r="X131" s="136">
        <f t="shared" si="131"/>
        <v>0.05</v>
      </c>
      <c r="Y131" s="136">
        <f t="shared" si="131"/>
        <v>0.05</v>
      </c>
      <c r="Z131" s="136">
        <f t="shared" si="131"/>
        <v>0.05</v>
      </c>
      <c r="AA131" s="136">
        <f t="shared" si="131"/>
        <v>0.05</v>
      </c>
      <c r="AB131" s="136">
        <f t="shared" si="131"/>
        <v>0.05</v>
      </c>
      <c r="AC131" s="136">
        <f t="shared" si="131"/>
        <v>0.05</v>
      </c>
      <c r="AD131" s="136">
        <f t="shared" si="131"/>
        <v>0.05</v>
      </c>
      <c r="AE131" s="136">
        <f t="shared" si="131"/>
        <v>0.05</v>
      </c>
      <c r="AF131" s="136">
        <f t="shared" si="131"/>
        <v>0.05</v>
      </c>
      <c r="AG131" s="136">
        <f t="shared" si="131"/>
        <v>0.05</v>
      </c>
      <c r="AH131" s="136">
        <f t="shared" si="131"/>
        <v>0.05</v>
      </c>
      <c r="AI131" s="136">
        <f t="shared" si="131"/>
        <v>0.05</v>
      </c>
      <c r="AJ131" s="136">
        <f t="shared" si="131"/>
        <v>0.05</v>
      </c>
      <c r="AK131" s="136">
        <f t="shared" si="131"/>
        <v>0.05</v>
      </c>
      <c r="AL131" s="136">
        <f t="shared" si="131"/>
        <v>0.05</v>
      </c>
      <c r="AM131" s="136">
        <f t="shared" si="131"/>
        <v>0.05</v>
      </c>
    </row>
    <row r="132" spans="1:39">
      <c r="B132" s="135"/>
    </row>
    <row r="133" spans="1:39">
      <c r="B133" s="132">
        <v>43831</v>
      </c>
      <c r="D133" s="610">
        <f>D48</f>
        <v>75</v>
      </c>
      <c r="E133" s="610">
        <f t="shared" ref="E133:AM133" si="132">D133/(1+E131)</f>
        <v>71.428571428571431</v>
      </c>
      <c r="F133" s="610">
        <f t="shared" si="132"/>
        <v>68.027210884353735</v>
      </c>
      <c r="G133" s="610">
        <f t="shared" si="132"/>
        <v>64.7878198898607</v>
      </c>
      <c r="H133" s="610">
        <f t="shared" si="132"/>
        <v>61.702685609391139</v>
      </c>
      <c r="I133" s="610">
        <f t="shared" si="132"/>
        <v>58.764462485134416</v>
      </c>
      <c r="J133" s="610">
        <f t="shared" si="132"/>
        <v>55.966154747747062</v>
      </c>
      <c r="K133" s="610">
        <f t="shared" si="132"/>
        <v>53.301099759759104</v>
      </c>
      <c r="L133" s="610">
        <f t="shared" si="132"/>
        <v>50.762952152151527</v>
      </c>
      <c r="M133" s="610">
        <f t="shared" si="132"/>
        <v>48.345668716334785</v>
      </c>
      <c r="N133" s="610">
        <f t="shared" si="132"/>
        <v>46.043494015556938</v>
      </c>
      <c r="O133" s="610">
        <f t="shared" si="132"/>
        <v>43.850946681482796</v>
      </c>
      <c r="P133" s="610">
        <f t="shared" si="132"/>
        <v>41.762806363316948</v>
      </c>
      <c r="Q133" s="610">
        <f t="shared" si="132"/>
        <v>39.774101298397092</v>
      </c>
      <c r="R133" s="610">
        <f t="shared" si="132"/>
        <v>37.880096474663894</v>
      </c>
      <c r="S133" s="610">
        <f t="shared" si="132"/>
        <v>36.076282356822752</v>
      </c>
      <c r="T133" s="610">
        <f t="shared" si="132"/>
        <v>34.358364149354998</v>
      </c>
      <c r="U133" s="610">
        <f t="shared" si="132"/>
        <v>32.722251570814279</v>
      </c>
      <c r="V133" s="610">
        <f t="shared" si="132"/>
        <v>31.164049115061218</v>
      </c>
      <c r="W133" s="610">
        <f t="shared" si="132"/>
        <v>29.680046776248776</v>
      </c>
      <c r="X133" s="610">
        <f t="shared" si="132"/>
        <v>28.266711215475024</v>
      </c>
      <c r="Y133" s="610">
        <f t="shared" si="132"/>
        <v>26.92067734807145</v>
      </c>
      <c r="Z133" s="610">
        <f t="shared" si="132"/>
        <v>25.638740331496617</v>
      </c>
      <c r="AA133" s="610">
        <f t="shared" si="132"/>
        <v>24.417847934758683</v>
      </c>
      <c r="AB133" s="610">
        <f t="shared" si="132"/>
        <v>23.255093271198746</v>
      </c>
      <c r="AC133" s="610">
        <f t="shared" si="132"/>
        <v>22.147707877332138</v>
      </c>
      <c r="AD133" s="610">
        <f t="shared" si="132"/>
        <v>21.093055121268701</v>
      </c>
      <c r="AE133" s="610">
        <f t="shared" si="132"/>
        <v>20.08862392501781</v>
      </c>
      <c r="AF133" s="610">
        <f t="shared" si="132"/>
        <v>19.132022785731248</v>
      </c>
      <c r="AG133" s="610">
        <f t="shared" si="132"/>
        <v>18.220974081648809</v>
      </c>
      <c r="AH133" s="610">
        <f t="shared" si="132"/>
        <v>17.353308649189341</v>
      </c>
      <c r="AI133" s="610">
        <f t="shared" si="132"/>
        <v>16.526960618275563</v>
      </c>
      <c r="AJ133" s="610">
        <f t="shared" si="132"/>
        <v>15.739962493595774</v>
      </c>
      <c r="AK133" s="610">
        <f t="shared" si="132"/>
        <v>14.990440470091213</v>
      </c>
      <c r="AL133" s="610">
        <f t="shared" si="132"/>
        <v>14.276609971515441</v>
      </c>
      <c r="AM133" s="610">
        <f t="shared" si="132"/>
        <v>13.596771401443277</v>
      </c>
    </row>
    <row r="134" spans="1:39">
      <c r="B134" s="132">
        <v>43890</v>
      </c>
      <c r="D134" s="610"/>
      <c r="E134" s="610">
        <f>E48</f>
        <v>151.875</v>
      </c>
      <c r="F134" s="610">
        <f t="shared" ref="F134:AM134" si="133">E134/(1+F131)</f>
        <v>144.64285714285714</v>
      </c>
      <c r="G134" s="610">
        <f t="shared" si="133"/>
        <v>137.75510204081633</v>
      </c>
      <c r="H134" s="610">
        <f t="shared" si="133"/>
        <v>131.19533527696791</v>
      </c>
      <c r="I134" s="610">
        <f t="shared" si="133"/>
        <v>124.94793835901706</v>
      </c>
      <c r="J134" s="610">
        <f t="shared" si="133"/>
        <v>118.99803653239719</v>
      </c>
      <c r="K134" s="610">
        <f t="shared" si="133"/>
        <v>113.3314633641878</v>
      </c>
      <c r="L134" s="610">
        <f t="shared" si="133"/>
        <v>107.93472701351219</v>
      </c>
      <c r="M134" s="610">
        <f t="shared" si="133"/>
        <v>102.79497810810685</v>
      </c>
      <c r="N134" s="610">
        <f t="shared" si="133"/>
        <v>97.899979150577948</v>
      </c>
      <c r="O134" s="610">
        <f t="shared" si="133"/>
        <v>93.23807538150281</v>
      </c>
      <c r="P134" s="610">
        <f t="shared" si="133"/>
        <v>88.798167030002674</v>
      </c>
      <c r="Q134" s="610">
        <f t="shared" si="133"/>
        <v>84.56968288571683</v>
      </c>
      <c r="R134" s="610">
        <f t="shared" si="133"/>
        <v>80.542555129254126</v>
      </c>
      <c r="S134" s="610">
        <f t="shared" si="133"/>
        <v>76.707195361194408</v>
      </c>
      <c r="T134" s="610">
        <f t="shared" si="133"/>
        <v>73.054471772566103</v>
      </c>
      <c r="U134" s="610">
        <f t="shared" si="133"/>
        <v>69.575687402443904</v>
      </c>
      <c r="V134" s="610">
        <f t="shared" si="133"/>
        <v>66.26255943089896</v>
      </c>
      <c r="W134" s="610">
        <f t="shared" si="133"/>
        <v>63.107199457999009</v>
      </c>
      <c r="X134" s="610">
        <f t="shared" si="133"/>
        <v>60.102094721903818</v>
      </c>
      <c r="Y134" s="610">
        <f t="shared" si="133"/>
        <v>57.24009021133697</v>
      </c>
      <c r="Z134" s="610">
        <f t="shared" si="133"/>
        <v>54.514371629844732</v>
      </c>
      <c r="AA134" s="610">
        <f t="shared" si="133"/>
        <v>51.918449171280692</v>
      </c>
      <c r="AB134" s="610">
        <f t="shared" si="133"/>
        <v>49.44614206788637</v>
      </c>
      <c r="AC134" s="610">
        <f t="shared" si="133"/>
        <v>47.091563874177496</v>
      </c>
      <c r="AD134" s="610">
        <f t="shared" si="133"/>
        <v>44.849108451597615</v>
      </c>
      <c r="AE134" s="610">
        <f t="shared" si="133"/>
        <v>42.713436620569155</v>
      </c>
      <c r="AF134" s="610">
        <f t="shared" si="133"/>
        <v>40.679463448161101</v>
      </c>
      <c r="AG134" s="610">
        <f t="shared" si="133"/>
        <v>38.742346141105806</v>
      </c>
      <c r="AH134" s="610">
        <f t="shared" si="133"/>
        <v>36.897472515338862</v>
      </c>
      <c r="AI134" s="610">
        <f t="shared" si="133"/>
        <v>35.14045001460844</v>
      </c>
      <c r="AJ134" s="610">
        <f t="shared" si="133"/>
        <v>33.467095252008036</v>
      </c>
      <c r="AK134" s="610">
        <f t="shared" si="133"/>
        <v>31.873424049531462</v>
      </c>
      <c r="AL134" s="610">
        <f t="shared" si="133"/>
        <v>30.355641951934725</v>
      </c>
      <c r="AM134" s="610">
        <f t="shared" si="133"/>
        <v>28.910135192318783</v>
      </c>
    </row>
    <row r="135" spans="1:39">
      <c r="B135" s="132">
        <v>43921</v>
      </c>
      <c r="D135" s="610"/>
      <c r="E135" s="610"/>
      <c r="F135" s="610">
        <f>F48</f>
        <v>170.58258928571428</v>
      </c>
      <c r="G135" s="610">
        <f t="shared" ref="G135:AM135" si="134">F135/(1+G131)</f>
        <v>162.45960884353741</v>
      </c>
      <c r="H135" s="610">
        <f t="shared" si="134"/>
        <v>154.72343699384516</v>
      </c>
      <c r="I135" s="610">
        <f t="shared" si="134"/>
        <v>147.35565427985253</v>
      </c>
      <c r="J135" s="610">
        <f t="shared" si="134"/>
        <v>140.33871836176431</v>
      </c>
      <c r="K135" s="610">
        <f t="shared" si="134"/>
        <v>133.65592224929932</v>
      </c>
      <c r="L135" s="610">
        <f t="shared" si="134"/>
        <v>127.2913545231422</v>
      </c>
      <c r="M135" s="610">
        <f t="shared" si="134"/>
        <v>121.22986145061162</v>
      </c>
      <c r="N135" s="610">
        <f t="shared" si="134"/>
        <v>115.4570109053444</v>
      </c>
      <c r="O135" s="610">
        <f t="shared" si="134"/>
        <v>109.9590580050899</v>
      </c>
      <c r="P135" s="610">
        <f t="shared" si="134"/>
        <v>104.7229123857999</v>
      </c>
      <c r="Q135" s="610">
        <f t="shared" si="134"/>
        <v>99.736107034095141</v>
      </c>
      <c r="R135" s="610">
        <f t="shared" si="134"/>
        <v>94.986768603900131</v>
      </c>
      <c r="S135" s="610">
        <f t="shared" si="134"/>
        <v>90.46358914657155</v>
      </c>
      <c r="T135" s="610">
        <f t="shared" si="134"/>
        <v>86.155799187211002</v>
      </c>
      <c r="U135" s="610">
        <f t="shared" si="134"/>
        <v>82.053142083058091</v>
      </c>
      <c r="V135" s="610">
        <f t="shared" si="134"/>
        <v>78.145849602912463</v>
      </c>
      <c r="W135" s="610">
        <f t="shared" si="134"/>
        <v>74.424618669440434</v>
      </c>
      <c r="X135" s="610">
        <f t="shared" si="134"/>
        <v>70.880589208990884</v>
      </c>
      <c r="Y135" s="610">
        <f t="shared" si="134"/>
        <v>67.505323056181794</v>
      </c>
      <c r="Z135" s="610">
        <f t="shared" si="134"/>
        <v>64.290783863030271</v>
      </c>
      <c r="AA135" s="610">
        <f t="shared" si="134"/>
        <v>61.229317964790731</v>
      </c>
      <c r="AB135" s="610">
        <f t="shared" si="134"/>
        <v>58.313636156943552</v>
      </c>
      <c r="AC135" s="610">
        <f t="shared" si="134"/>
        <v>55.536796339946235</v>
      </c>
      <c r="AD135" s="610">
        <f t="shared" si="134"/>
        <v>52.892186990424982</v>
      </c>
      <c r="AE135" s="610">
        <f t="shared" si="134"/>
        <v>50.373511419452363</v>
      </c>
      <c r="AF135" s="610">
        <f t="shared" si="134"/>
        <v>47.974772780430818</v>
      </c>
      <c r="AG135" s="610">
        <f t="shared" si="134"/>
        <v>45.690259790886493</v>
      </c>
      <c r="AH135" s="610">
        <f t="shared" si="134"/>
        <v>43.514533134177611</v>
      </c>
      <c r="AI135" s="610">
        <f t="shared" si="134"/>
        <v>41.442412508740581</v>
      </c>
      <c r="AJ135" s="610">
        <f t="shared" si="134"/>
        <v>39.468964294038649</v>
      </c>
      <c r="AK135" s="610">
        <f t="shared" si="134"/>
        <v>37.589489803846334</v>
      </c>
      <c r="AL135" s="610">
        <f t="shared" si="134"/>
        <v>35.79951409890127</v>
      </c>
      <c r="AM135" s="610">
        <f t="shared" si="134"/>
        <v>34.094775332286922</v>
      </c>
    </row>
    <row r="136" spans="1:39">
      <c r="B136" s="132">
        <v>43951</v>
      </c>
      <c r="D136" s="610"/>
      <c r="E136" s="610"/>
      <c r="F136" s="610"/>
      <c r="G136" s="610">
        <f>G48</f>
        <v>191.08131643282314</v>
      </c>
      <c r="H136" s="610">
        <f t="shared" ref="H136:AM136" si="135">G136/(1+H131)</f>
        <v>181.98220612649823</v>
      </c>
      <c r="I136" s="610">
        <f t="shared" si="135"/>
        <v>173.31638678714117</v>
      </c>
      <c r="J136" s="610">
        <f t="shared" si="135"/>
        <v>165.06322551156302</v>
      </c>
      <c r="K136" s="610">
        <f t="shared" si="135"/>
        <v>157.2030719157743</v>
      </c>
      <c r="L136" s="610">
        <f t="shared" si="135"/>
        <v>149.71721134835647</v>
      </c>
      <c r="M136" s="610">
        <f t="shared" si="135"/>
        <v>142.58782033176806</v>
      </c>
      <c r="N136" s="610">
        <f t="shared" si="135"/>
        <v>135.79792412549338</v>
      </c>
      <c r="O136" s="610">
        <f t="shared" si="135"/>
        <v>129.33135630999368</v>
      </c>
      <c r="P136" s="610">
        <f t="shared" si="135"/>
        <v>123.17272029523207</v>
      </c>
      <c r="Q136" s="610">
        <f t="shared" si="135"/>
        <v>117.30735266212578</v>
      </c>
      <c r="R136" s="610">
        <f t="shared" si="135"/>
        <v>111.72128824964359</v>
      </c>
      <c r="S136" s="610">
        <f t="shared" si="135"/>
        <v>106.40122690442246</v>
      </c>
      <c r="T136" s="610">
        <f t="shared" si="135"/>
        <v>101.33450181373567</v>
      </c>
      <c r="U136" s="610">
        <f t="shared" si="135"/>
        <v>96.509049346414926</v>
      </c>
      <c r="V136" s="610">
        <f t="shared" si="135"/>
        <v>91.913380329918979</v>
      </c>
      <c r="W136" s="610">
        <f t="shared" si="135"/>
        <v>87.536552695160935</v>
      </c>
      <c r="X136" s="610">
        <f t="shared" si="135"/>
        <v>83.368145423962787</v>
      </c>
      <c r="Y136" s="610">
        <f t="shared" si="135"/>
        <v>79.398233737107418</v>
      </c>
      <c r="Z136" s="610">
        <f t="shared" si="135"/>
        <v>75.617365463911824</v>
      </c>
      <c r="AA136" s="610">
        <f t="shared" si="135"/>
        <v>72.016538537058878</v>
      </c>
      <c r="AB136" s="610">
        <f t="shared" si="135"/>
        <v>68.587179559103689</v>
      </c>
      <c r="AC136" s="610">
        <f t="shared" si="135"/>
        <v>65.321123389622556</v>
      </c>
      <c r="AD136" s="610">
        <f t="shared" si="135"/>
        <v>62.210593704402434</v>
      </c>
      <c r="AE136" s="610">
        <f t="shared" si="135"/>
        <v>59.248184480383266</v>
      </c>
      <c r="AF136" s="610">
        <f t="shared" si="135"/>
        <v>56.426842362269774</v>
      </c>
      <c r="AG136" s="610">
        <f t="shared" si="135"/>
        <v>53.739849868828351</v>
      </c>
      <c r="AH136" s="610">
        <f t="shared" si="135"/>
        <v>51.180809398884143</v>
      </c>
      <c r="AI136" s="610">
        <f t="shared" si="135"/>
        <v>48.743627998937278</v>
      </c>
      <c r="AJ136" s="610">
        <f t="shared" si="135"/>
        <v>46.422502856130741</v>
      </c>
      <c r="AK136" s="610">
        <f t="shared" si="135"/>
        <v>44.211907482029275</v>
      </c>
      <c r="AL136" s="610">
        <f t="shared" si="135"/>
        <v>42.106578554313593</v>
      </c>
      <c r="AM136" s="610">
        <f t="shared" si="135"/>
        <v>40.10150338506056</v>
      </c>
    </row>
    <row r="137" spans="1:39">
      <c r="B137" s="132">
        <v>43982</v>
      </c>
      <c r="D137" s="610"/>
      <c r="E137" s="610"/>
      <c r="F137" s="610"/>
      <c r="G137" s="610"/>
      <c r="H137" s="610">
        <f>H48</f>
        <v>213.55209618017594</v>
      </c>
      <c r="I137" s="610">
        <f t="shared" ref="I137:AM137" si="136">H137/(1+I131)</f>
        <v>203.38294874302468</v>
      </c>
      <c r="J137" s="610">
        <f t="shared" si="136"/>
        <v>193.69804642192827</v>
      </c>
      <c r="K137" s="610">
        <f t="shared" si="136"/>
        <v>184.47432992564597</v>
      </c>
      <c r="L137" s="610">
        <f t="shared" si="136"/>
        <v>175.68983802442474</v>
      </c>
      <c r="M137" s="610">
        <f t="shared" si="136"/>
        <v>167.32365526135689</v>
      </c>
      <c r="N137" s="610">
        <f t="shared" si="136"/>
        <v>159.35586215367323</v>
      </c>
      <c r="O137" s="610">
        <f t="shared" si="136"/>
        <v>151.76748776540308</v>
      </c>
      <c r="P137" s="610">
        <f t="shared" si="136"/>
        <v>144.54046453847911</v>
      </c>
      <c r="Q137" s="610">
        <f t="shared" si="136"/>
        <v>137.65758527474202</v>
      </c>
      <c r="R137" s="610">
        <f t="shared" si="136"/>
        <v>131.10246216642096</v>
      </c>
      <c r="S137" s="610">
        <f t="shared" si="136"/>
        <v>124.85948777754376</v>
      </c>
      <c r="T137" s="610">
        <f t="shared" si="136"/>
        <v>118.91379788337501</v>
      </c>
      <c r="U137" s="610">
        <f t="shared" si="136"/>
        <v>113.25123607940476</v>
      </c>
      <c r="V137" s="610">
        <f t="shared" si="136"/>
        <v>107.85832007562358</v>
      </c>
      <c r="W137" s="610">
        <f t="shared" si="136"/>
        <v>102.72220959583198</v>
      </c>
      <c r="X137" s="610">
        <f t="shared" si="136"/>
        <v>97.830675805554264</v>
      </c>
      <c r="Y137" s="610">
        <f t="shared" si="136"/>
        <v>93.172072195765963</v>
      </c>
      <c r="Z137" s="610">
        <f t="shared" si="136"/>
        <v>88.735306853110444</v>
      </c>
      <c r="AA137" s="610">
        <f t="shared" si="136"/>
        <v>84.509816050581378</v>
      </c>
      <c r="AB137" s="610">
        <f t="shared" si="136"/>
        <v>80.485539095791779</v>
      </c>
      <c r="AC137" s="610">
        <f t="shared" si="136"/>
        <v>76.652894376944545</v>
      </c>
      <c r="AD137" s="610">
        <f t="shared" si="136"/>
        <v>73.002756549470988</v>
      </c>
      <c r="AE137" s="610">
        <f t="shared" si="136"/>
        <v>69.526434809019989</v>
      </c>
      <c r="AF137" s="610">
        <f t="shared" si="136"/>
        <v>66.215652199066653</v>
      </c>
      <c r="AG137" s="610">
        <f t="shared" si="136"/>
        <v>63.062525903873002</v>
      </c>
      <c r="AH137" s="610">
        <f t="shared" si="136"/>
        <v>60.059548479879048</v>
      </c>
      <c r="AI137" s="610">
        <f t="shared" si="136"/>
        <v>57.19956998083719</v>
      </c>
      <c r="AJ137" s="610">
        <f t="shared" si="136"/>
        <v>54.475780934130654</v>
      </c>
      <c r="AK137" s="610">
        <f t="shared" si="136"/>
        <v>51.881696127743481</v>
      </c>
      <c r="AL137" s="610">
        <f t="shared" si="136"/>
        <v>49.411139169279501</v>
      </c>
      <c r="AM137" s="610">
        <f t="shared" si="136"/>
        <v>47.058227780266186</v>
      </c>
    </row>
    <row r="138" spans="1:39">
      <c r="B138" s="132">
        <v>44012</v>
      </c>
      <c r="D138" s="610"/>
      <c r="E138" s="610"/>
      <c r="F138" s="610"/>
      <c r="G138" s="610"/>
      <c r="H138" s="610"/>
      <c r="I138" s="610">
        <f>I48</f>
        <v>238.19389400467202</v>
      </c>
      <c r="J138" s="610">
        <f t="shared" ref="J138:AM138" si="137">I138/(1+J131)</f>
        <v>226.85132762349716</v>
      </c>
      <c r="K138" s="610">
        <f t="shared" si="137"/>
        <v>216.04888345094966</v>
      </c>
      <c r="L138" s="610">
        <f t="shared" si="137"/>
        <v>205.76084138185681</v>
      </c>
      <c r="M138" s="610">
        <f t="shared" si="137"/>
        <v>195.96270607795884</v>
      </c>
      <c r="N138" s="610">
        <f t="shared" si="137"/>
        <v>186.63114864567507</v>
      </c>
      <c r="O138" s="610">
        <f t="shared" si="137"/>
        <v>177.7439510911191</v>
      </c>
      <c r="P138" s="610">
        <f t="shared" si="137"/>
        <v>169.27995342011343</v>
      </c>
      <c r="Q138" s="610">
        <f t="shared" si="137"/>
        <v>161.21900325725088</v>
      </c>
      <c r="R138" s="610">
        <f t="shared" si="137"/>
        <v>153.54190786404845</v>
      </c>
      <c r="S138" s="610">
        <f t="shared" si="137"/>
        <v>146.23038844195091</v>
      </c>
      <c r="T138" s="610">
        <f t="shared" si="137"/>
        <v>139.2670366113818</v>
      </c>
      <c r="U138" s="610">
        <f t="shared" si="137"/>
        <v>132.63527296322076</v>
      </c>
      <c r="V138" s="610">
        <f t="shared" si="137"/>
        <v>126.31930758401977</v>
      </c>
      <c r="W138" s="610">
        <f t="shared" si="137"/>
        <v>120.30410246097121</v>
      </c>
      <c r="X138" s="610">
        <f t="shared" si="137"/>
        <v>114.57533567711543</v>
      </c>
      <c r="Y138" s="610">
        <f t="shared" si="137"/>
        <v>109.1193673115385</v>
      </c>
      <c r="Z138" s="610">
        <f t="shared" si="137"/>
        <v>103.92320696336999</v>
      </c>
      <c r="AA138" s="610">
        <f t="shared" si="137"/>
        <v>98.97448282225713</v>
      </c>
      <c r="AB138" s="610">
        <f t="shared" si="137"/>
        <v>94.261412211673459</v>
      </c>
      <c r="AC138" s="610">
        <f t="shared" si="137"/>
        <v>89.772773534927097</v>
      </c>
      <c r="AD138" s="610">
        <f t="shared" si="137"/>
        <v>85.497879557073418</v>
      </c>
      <c r="AE138" s="610">
        <f t="shared" si="137"/>
        <v>81.426551959117532</v>
      </c>
      <c r="AF138" s="610">
        <f t="shared" si="137"/>
        <v>77.549097103921454</v>
      </c>
      <c r="AG138" s="610">
        <f t="shared" si="137"/>
        <v>73.856282956115663</v>
      </c>
      <c r="AH138" s="610">
        <f t="shared" si="137"/>
        <v>70.339317101062534</v>
      </c>
      <c r="AI138" s="610">
        <f t="shared" si="137"/>
        <v>66.989825810535748</v>
      </c>
      <c r="AJ138" s="610">
        <f t="shared" si="137"/>
        <v>63.79983410527214</v>
      </c>
      <c r="AK138" s="610">
        <f t="shared" si="137"/>
        <v>60.761746766925846</v>
      </c>
      <c r="AL138" s="610">
        <f t="shared" si="137"/>
        <v>57.868330254215088</v>
      </c>
      <c r="AM138" s="610">
        <f t="shared" si="137"/>
        <v>55.112695480204842</v>
      </c>
    </row>
    <row r="139" spans="1:39">
      <c r="B139" s="132">
        <v>44043</v>
      </c>
      <c r="D139" s="610"/>
      <c r="E139" s="610"/>
      <c r="F139" s="610"/>
      <c r="G139" s="610"/>
      <c r="H139" s="610"/>
      <c r="I139" s="610"/>
      <c r="J139" s="610">
        <f>J48</f>
        <v>265.22553211647107</v>
      </c>
      <c r="K139" s="610">
        <f t="shared" ref="K139:AM139" si="138">J139/(1+K131)</f>
        <v>252.59574487282958</v>
      </c>
      <c r="L139" s="610">
        <f t="shared" si="138"/>
        <v>240.5673760693615</v>
      </c>
      <c r="M139" s="610">
        <f t="shared" si="138"/>
        <v>229.11178673272522</v>
      </c>
      <c r="N139" s="610">
        <f t="shared" si="138"/>
        <v>218.20170165021449</v>
      </c>
      <c r="O139" s="610">
        <f t="shared" si="138"/>
        <v>207.81114442877569</v>
      </c>
      <c r="P139" s="610">
        <f t="shared" si="138"/>
        <v>197.91537564645304</v>
      </c>
      <c r="Q139" s="610">
        <f t="shared" si="138"/>
        <v>188.49083394900288</v>
      </c>
      <c r="R139" s="610">
        <f t="shared" si="138"/>
        <v>179.51507995143129</v>
      </c>
      <c r="S139" s="610">
        <f t="shared" si="138"/>
        <v>170.96674281088693</v>
      </c>
      <c r="T139" s="610">
        <f t="shared" si="138"/>
        <v>162.82546934370183</v>
      </c>
      <c r="U139" s="610">
        <f t="shared" si="138"/>
        <v>155.0718755654303</v>
      </c>
      <c r="V139" s="610">
        <f t="shared" si="138"/>
        <v>147.68750053850505</v>
      </c>
      <c r="W139" s="610">
        <f t="shared" si="138"/>
        <v>140.65476241762386</v>
      </c>
      <c r="X139" s="610">
        <f t="shared" si="138"/>
        <v>133.9569165882132</v>
      </c>
      <c r="Y139" s="610">
        <f t="shared" si="138"/>
        <v>127.57801579829828</v>
      </c>
      <c r="Z139" s="610">
        <f t="shared" si="138"/>
        <v>121.50287218885551</v>
      </c>
      <c r="AA139" s="610">
        <f t="shared" si="138"/>
        <v>115.71702113224333</v>
      </c>
      <c r="AB139" s="610">
        <f t="shared" si="138"/>
        <v>110.20668679261269</v>
      </c>
      <c r="AC139" s="610">
        <f t="shared" si="138"/>
        <v>104.95874932629779</v>
      </c>
      <c r="AD139" s="610">
        <f t="shared" si="138"/>
        <v>99.960713644093133</v>
      </c>
      <c r="AE139" s="610">
        <f t="shared" si="138"/>
        <v>95.200679661041079</v>
      </c>
      <c r="AF139" s="610">
        <f t="shared" si="138"/>
        <v>90.667313962896259</v>
      </c>
      <c r="AG139" s="610">
        <f t="shared" si="138"/>
        <v>86.349822821805958</v>
      </c>
      <c r="AH139" s="610">
        <f t="shared" si="138"/>
        <v>82.237926496958053</v>
      </c>
      <c r="AI139" s="610">
        <f t="shared" si="138"/>
        <v>78.321834759007672</v>
      </c>
      <c r="AJ139" s="610">
        <f t="shared" si="138"/>
        <v>74.5922235800073</v>
      </c>
      <c r="AK139" s="610">
        <f t="shared" si="138"/>
        <v>71.040212933340285</v>
      </c>
      <c r="AL139" s="610">
        <f t="shared" si="138"/>
        <v>67.657345650800266</v>
      </c>
      <c r="AM139" s="610">
        <f t="shared" si="138"/>
        <v>64.435567286476441</v>
      </c>
    </row>
    <row r="140" spans="1:39">
      <c r="B140" s="132">
        <v>44074</v>
      </c>
      <c r="C140" s="4"/>
      <c r="D140" s="610"/>
      <c r="E140" s="610"/>
      <c r="F140" s="610"/>
      <c r="G140" s="610"/>
      <c r="H140" s="610"/>
      <c r="I140" s="610"/>
      <c r="J140" s="610"/>
      <c r="K140" s="610">
        <f>K48</f>
        <v>294.88767603288426</v>
      </c>
      <c r="L140" s="610">
        <f t="shared" ref="L140:AM140" si="139">K140/(1+L131)</f>
        <v>280.84540574560407</v>
      </c>
      <c r="M140" s="610">
        <f t="shared" si="139"/>
        <v>267.47181499581336</v>
      </c>
      <c r="N140" s="610">
        <f t="shared" si="139"/>
        <v>254.73506190077461</v>
      </c>
      <c r="O140" s="610">
        <f t="shared" si="139"/>
        <v>242.60482085788058</v>
      </c>
      <c r="P140" s="610">
        <f t="shared" si="139"/>
        <v>231.05221034083863</v>
      </c>
      <c r="Q140" s="610">
        <f t="shared" si="139"/>
        <v>220.04972413413202</v>
      </c>
      <c r="R140" s="610">
        <f t="shared" si="139"/>
        <v>209.5711658420305</v>
      </c>
      <c r="S140" s="610">
        <f t="shared" si="139"/>
        <v>199.59158651621951</v>
      </c>
      <c r="T140" s="610">
        <f t="shared" si="139"/>
        <v>190.08722525354239</v>
      </c>
      <c r="U140" s="610">
        <f t="shared" si="139"/>
        <v>181.0354526224213</v>
      </c>
      <c r="V140" s="610">
        <f t="shared" si="139"/>
        <v>172.41471678325837</v>
      </c>
      <c r="W140" s="610">
        <f t="shared" si="139"/>
        <v>164.20449217453177</v>
      </c>
      <c r="X140" s="610">
        <f t="shared" si="139"/>
        <v>156.38523064241119</v>
      </c>
      <c r="Y140" s="610">
        <f t="shared" si="139"/>
        <v>148.93831489753447</v>
      </c>
      <c r="Z140" s="610">
        <f t="shared" si="139"/>
        <v>141.84601418812807</v>
      </c>
      <c r="AA140" s="610">
        <f t="shared" si="139"/>
        <v>135.0914420839315</v>
      </c>
      <c r="AB140" s="610">
        <f t="shared" si="139"/>
        <v>128.65851627041096</v>
      </c>
      <c r="AC140" s="610">
        <f t="shared" si="139"/>
        <v>122.53192025753424</v>
      </c>
      <c r="AD140" s="610">
        <f t="shared" si="139"/>
        <v>116.69706691193737</v>
      </c>
      <c r="AE140" s="610">
        <f t="shared" si="139"/>
        <v>111.14006372565463</v>
      </c>
      <c r="AF140" s="610">
        <f t="shared" si="139"/>
        <v>105.84767973871868</v>
      </c>
      <c r="AG140" s="610">
        <f t="shared" si="139"/>
        <v>100.80731403687493</v>
      </c>
      <c r="AH140" s="610">
        <f t="shared" si="139"/>
        <v>96.006965749404685</v>
      </c>
      <c r="AI140" s="610">
        <f t="shared" si="139"/>
        <v>91.435205475623505</v>
      </c>
      <c r="AJ140" s="610">
        <f t="shared" si="139"/>
        <v>87.081148072022387</v>
      </c>
      <c r="AK140" s="610">
        <f t="shared" si="139"/>
        <v>82.934426735259407</v>
      </c>
      <c r="AL140" s="610">
        <f t="shared" si="139"/>
        <v>78.985168319294672</v>
      </c>
      <c r="AM140" s="610">
        <f t="shared" si="139"/>
        <v>75.22396982789968</v>
      </c>
    </row>
    <row r="141" spans="1:39">
      <c r="B141" s="132">
        <v>44104</v>
      </c>
      <c r="D141" s="610"/>
      <c r="E141" s="610"/>
      <c r="F141" s="610"/>
      <c r="G141" s="610"/>
      <c r="H141" s="610"/>
      <c r="I141" s="610"/>
      <c r="J141" s="610"/>
      <c r="K141" s="610"/>
      <c r="L141" s="610">
        <f>L48</f>
        <v>327.44501978928332</v>
      </c>
      <c r="M141" s="610">
        <f t="shared" ref="M141:AM141" si="140">L141/(1+M131)</f>
        <v>311.85239979931742</v>
      </c>
      <c r="N141" s="610">
        <f t="shared" si="140"/>
        <v>297.00228552315946</v>
      </c>
      <c r="O141" s="610">
        <f t="shared" si="140"/>
        <v>282.85931954586613</v>
      </c>
      <c r="P141" s="610">
        <f t="shared" si="140"/>
        <v>269.38982813892011</v>
      </c>
      <c r="Q141" s="610">
        <f t="shared" si="140"/>
        <v>256.56174108468582</v>
      </c>
      <c r="R141" s="610">
        <f t="shared" si="140"/>
        <v>244.34451531874839</v>
      </c>
      <c r="S141" s="610">
        <f t="shared" si="140"/>
        <v>232.7090622083318</v>
      </c>
      <c r="T141" s="610">
        <f t="shared" si="140"/>
        <v>221.62767829364932</v>
      </c>
      <c r="U141" s="610">
        <f t="shared" si="140"/>
        <v>211.07397932728506</v>
      </c>
      <c r="V141" s="610">
        <f t="shared" si="140"/>
        <v>201.02283745455719</v>
      </c>
      <c r="W141" s="610">
        <f t="shared" si="140"/>
        <v>191.45032138529257</v>
      </c>
      <c r="X141" s="610">
        <f t="shared" si="140"/>
        <v>182.33363941456435</v>
      </c>
      <c r="Y141" s="610">
        <f t="shared" si="140"/>
        <v>173.65108515672793</v>
      </c>
      <c r="Z141" s="610">
        <f t="shared" si="140"/>
        <v>165.3819858635504</v>
      </c>
      <c r="AA141" s="610">
        <f t="shared" si="140"/>
        <v>157.50665320338132</v>
      </c>
      <c r="AB141" s="610">
        <f t="shared" si="140"/>
        <v>150.00633638417267</v>
      </c>
      <c r="AC141" s="610">
        <f t="shared" si="140"/>
        <v>142.86317750873587</v>
      </c>
      <c r="AD141" s="610">
        <f t="shared" si="140"/>
        <v>136.06016905593893</v>
      </c>
      <c r="AE141" s="610">
        <f t="shared" si="140"/>
        <v>129.58111338660851</v>
      </c>
      <c r="AF141" s="610">
        <f t="shared" si="140"/>
        <v>123.41058417772238</v>
      </c>
      <c r="AG141" s="610">
        <f t="shared" si="140"/>
        <v>117.53388969306893</v>
      </c>
      <c r="AH141" s="610">
        <f t="shared" si="140"/>
        <v>111.93703780292279</v>
      </c>
      <c r="AI141" s="610">
        <f t="shared" si="140"/>
        <v>106.60670266945027</v>
      </c>
      <c r="AJ141" s="610">
        <f t="shared" si="140"/>
        <v>101.53019301852406</v>
      </c>
      <c r="AK141" s="610">
        <f t="shared" si="140"/>
        <v>96.695421922403867</v>
      </c>
      <c r="AL141" s="610">
        <f t="shared" si="140"/>
        <v>92.090878021337005</v>
      </c>
      <c r="AM141" s="610">
        <f t="shared" si="140"/>
        <v>87.705598115559056</v>
      </c>
    </row>
    <row r="142" spans="1:39">
      <c r="B142" s="132">
        <v>44135</v>
      </c>
      <c r="D142" s="610"/>
      <c r="E142" s="610"/>
      <c r="F142" s="610"/>
      <c r="G142" s="610"/>
      <c r="H142" s="610"/>
      <c r="I142" s="610"/>
      <c r="J142" s="610"/>
      <c r="K142" s="610"/>
      <c r="L142" s="610"/>
      <c r="M142" s="610">
        <f>M48</f>
        <v>363.18868965119242</v>
      </c>
      <c r="N142" s="610">
        <f t="shared" ref="N142:AM142" si="141">M142/(1+N131)</f>
        <v>345.89399014399277</v>
      </c>
      <c r="O142" s="610">
        <f t="shared" si="141"/>
        <v>329.42284775618356</v>
      </c>
      <c r="P142" s="610">
        <f t="shared" si="141"/>
        <v>313.73604548207959</v>
      </c>
      <c r="Q142" s="610">
        <f t="shared" si="141"/>
        <v>298.79623379245675</v>
      </c>
      <c r="R142" s="610">
        <f t="shared" si="141"/>
        <v>284.56784170710165</v>
      </c>
      <c r="S142" s="610">
        <f t="shared" si="141"/>
        <v>271.01699210200155</v>
      </c>
      <c r="T142" s="610">
        <f t="shared" si="141"/>
        <v>258.11142104952529</v>
      </c>
      <c r="U142" s="610">
        <f t="shared" si="141"/>
        <v>245.82040099954787</v>
      </c>
      <c r="V142" s="610">
        <f t="shared" si="141"/>
        <v>234.11466761861701</v>
      </c>
      <c r="W142" s="610">
        <f t="shared" si="141"/>
        <v>222.96635011296857</v>
      </c>
      <c r="X142" s="610">
        <f t="shared" si="141"/>
        <v>212.34890486949388</v>
      </c>
      <c r="Y142" s="610">
        <f t="shared" si="141"/>
        <v>202.23705225666083</v>
      </c>
      <c r="Z142" s="610">
        <f t="shared" si="141"/>
        <v>192.60671643491506</v>
      </c>
      <c r="AA142" s="610">
        <f t="shared" si="141"/>
        <v>183.43496803325243</v>
      </c>
      <c r="AB142" s="610">
        <f t="shared" si="141"/>
        <v>174.6999695554785</v>
      </c>
      <c r="AC142" s="610">
        <f t="shared" si="141"/>
        <v>166.38092338617</v>
      </c>
      <c r="AD142" s="610">
        <f t="shared" si="141"/>
        <v>158.45802227254285</v>
      </c>
      <c r="AE142" s="610">
        <f t="shared" si="141"/>
        <v>150.91240216432652</v>
      </c>
      <c r="AF142" s="610">
        <f t="shared" si="141"/>
        <v>143.7260972993586</v>
      </c>
      <c r="AG142" s="610">
        <f t="shared" si="141"/>
        <v>136.88199742796056</v>
      </c>
      <c r="AH142" s="610">
        <f t="shared" si="141"/>
        <v>130.36380707424814</v>
      </c>
      <c r="AI142" s="610">
        <f t="shared" si="141"/>
        <v>124.15600673737917</v>
      </c>
      <c r="AJ142" s="610">
        <f t="shared" si="141"/>
        <v>118.24381594036112</v>
      </c>
      <c r="AK142" s="610">
        <f t="shared" si="141"/>
        <v>112.61315803843915</v>
      </c>
      <c r="AL142" s="610">
        <f t="shared" si="141"/>
        <v>107.25062670327537</v>
      </c>
      <c r="AM142" s="610">
        <f t="shared" si="141"/>
        <v>102.1434540031194</v>
      </c>
    </row>
    <row r="143" spans="1:39">
      <c r="B143" s="132">
        <v>44165</v>
      </c>
      <c r="C143" s="134"/>
      <c r="D143" s="612"/>
      <c r="E143" s="610"/>
      <c r="F143" s="610"/>
      <c r="G143" s="610"/>
      <c r="H143" s="610"/>
      <c r="I143" s="610"/>
      <c r="J143" s="610"/>
      <c r="K143" s="610"/>
      <c r="L143" s="610"/>
      <c r="M143" s="610"/>
      <c r="N143" s="610">
        <f>N48</f>
        <v>402.43888817812979</v>
      </c>
      <c r="O143" s="610">
        <f t="shared" ref="O143:AM143" si="142">N143/(1+O131)</f>
        <v>383.27513159821882</v>
      </c>
      <c r="P143" s="610">
        <f t="shared" si="142"/>
        <v>365.0239348554465</v>
      </c>
      <c r="Q143" s="610">
        <f t="shared" si="142"/>
        <v>347.64184271947283</v>
      </c>
      <c r="R143" s="610">
        <f t="shared" si="142"/>
        <v>331.08746925664076</v>
      </c>
      <c r="S143" s="610">
        <f t="shared" si="142"/>
        <v>315.32139929203879</v>
      </c>
      <c r="T143" s="610">
        <f t="shared" si="142"/>
        <v>300.30609456384644</v>
      </c>
      <c r="U143" s="610">
        <f t="shared" si="142"/>
        <v>286.00580434652039</v>
      </c>
      <c r="V143" s="610">
        <f t="shared" si="142"/>
        <v>272.38648033001942</v>
      </c>
      <c r="W143" s="610">
        <f t="shared" si="142"/>
        <v>259.41569555239943</v>
      </c>
      <c r="X143" s="610">
        <f t="shared" si="142"/>
        <v>247.06256719276135</v>
      </c>
      <c r="Y143" s="610">
        <f t="shared" si="142"/>
        <v>235.29768304072508</v>
      </c>
      <c r="Z143" s="610">
        <f t="shared" si="142"/>
        <v>224.09303146735721</v>
      </c>
      <c r="AA143" s="610">
        <f t="shared" si="142"/>
        <v>213.42193473081639</v>
      </c>
      <c r="AB143" s="610">
        <f t="shared" si="142"/>
        <v>203.25898545792037</v>
      </c>
      <c r="AC143" s="610">
        <f t="shared" si="142"/>
        <v>193.57998615040034</v>
      </c>
      <c r="AD143" s="610">
        <f t="shared" si="142"/>
        <v>184.36189157180985</v>
      </c>
      <c r="AE143" s="610">
        <f t="shared" si="142"/>
        <v>175.58275387791414</v>
      </c>
      <c r="AF143" s="610">
        <f t="shared" si="142"/>
        <v>167.22167035991822</v>
      </c>
      <c r="AG143" s="610">
        <f t="shared" si="142"/>
        <v>159.2587336761126</v>
      </c>
      <c r="AH143" s="610">
        <f t="shared" si="142"/>
        <v>151.67498445344057</v>
      </c>
      <c r="AI143" s="610">
        <f t="shared" si="142"/>
        <v>144.45236614613387</v>
      </c>
      <c r="AJ143" s="610">
        <f t="shared" si="142"/>
        <v>137.57368204393703</v>
      </c>
      <c r="AK143" s="610">
        <f t="shared" si="142"/>
        <v>131.02255432755908</v>
      </c>
      <c r="AL143" s="610">
        <f t="shared" si="142"/>
        <v>124.78338507386579</v>
      </c>
      <c r="AM143" s="610">
        <f t="shared" si="142"/>
        <v>118.84131911796742</v>
      </c>
    </row>
    <row r="144" spans="1:39">
      <c r="B144" s="132">
        <v>44196</v>
      </c>
      <c r="C144" s="134"/>
      <c r="D144" s="612"/>
      <c r="E144" s="610"/>
      <c r="F144" s="610"/>
      <c r="G144" s="610"/>
      <c r="H144" s="610"/>
      <c r="I144" s="610"/>
      <c r="J144" s="610"/>
      <c r="K144" s="610"/>
      <c r="L144" s="610"/>
      <c r="M144" s="610"/>
      <c r="N144" s="610"/>
      <c r="O144" s="610">
        <f>O48</f>
        <v>445.54780267481499</v>
      </c>
      <c r="P144" s="610">
        <f t="shared" ref="P144:AM144" si="143">O144/(1+P131)</f>
        <v>424.33124064268094</v>
      </c>
      <c r="Q144" s="610">
        <f t="shared" si="143"/>
        <v>404.12499108826756</v>
      </c>
      <c r="R144" s="610">
        <f t="shared" si="143"/>
        <v>384.88094389358815</v>
      </c>
      <c r="S144" s="610">
        <f t="shared" si="143"/>
        <v>366.55327989865538</v>
      </c>
      <c r="T144" s="610">
        <f t="shared" si="143"/>
        <v>349.09836180824323</v>
      </c>
      <c r="U144" s="610">
        <f t="shared" si="143"/>
        <v>332.47463029356499</v>
      </c>
      <c r="V144" s="610">
        <f t="shared" si="143"/>
        <v>316.64250504149044</v>
      </c>
      <c r="W144" s="610">
        <f t="shared" si="143"/>
        <v>301.56429051570518</v>
      </c>
      <c r="X144" s="610">
        <f t="shared" si="143"/>
        <v>287.2040862054335</v>
      </c>
      <c r="Y144" s="610">
        <f t="shared" si="143"/>
        <v>273.52770114803189</v>
      </c>
      <c r="Z144" s="610">
        <f t="shared" si="143"/>
        <v>260.50257252193512</v>
      </c>
      <c r="AA144" s="610">
        <f t="shared" si="143"/>
        <v>248.09768811612867</v>
      </c>
      <c r="AB144" s="610">
        <f t="shared" si="143"/>
        <v>236.28351249155111</v>
      </c>
      <c r="AC144" s="610">
        <f t="shared" si="143"/>
        <v>225.0319166586201</v>
      </c>
      <c r="AD144" s="610">
        <f t="shared" si="143"/>
        <v>214.3161111034477</v>
      </c>
      <c r="AE144" s="610">
        <f t="shared" si="143"/>
        <v>204.11058200328353</v>
      </c>
      <c r="AF144" s="610">
        <f t="shared" si="143"/>
        <v>194.39103047931764</v>
      </c>
      <c r="AG144" s="610">
        <f t="shared" si="143"/>
        <v>185.13431474220727</v>
      </c>
      <c r="AH144" s="610">
        <f t="shared" si="143"/>
        <v>176.31839499257833</v>
      </c>
      <c r="AI144" s="610">
        <f t="shared" si="143"/>
        <v>167.92228094531268</v>
      </c>
      <c r="AJ144" s="610">
        <f t="shared" si="143"/>
        <v>159.92598185267875</v>
      </c>
      <c r="AK144" s="610">
        <f t="shared" si="143"/>
        <v>152.31045890731309</v>
      </c>
      <c r="AL144" s="610">
        <f t="shared" si="143"/>
        <v>145.05757991172675</v>
      </c>
      <c r="AM144" s="610">
        <f t="shared" si="143"/>
        <v>138.15007610640643</v>
      </c>
    </row>
    <row r="145" spans="2:39">
      <c r="B145" s="132">
        <v>44227</v>
      </c>
      <c r="C145" s="32"/>
      <c r="D145" s="610"/>
      <c r="E145" s="610"/>
      <c r="F145" s="610"/>
      <c r="G145" s="610"/>
      <c r="H145" s="610"/>
      <c r="I145" s="610"/>
      <c r="J145" s="610"/>
      <c r="K145" s="610"/>
      <c r="L145" s="610"/>
      <c r="M145" s="610"/>
      <c r="N145" s="610"/>
      <c r="O145" s="610"/>
      <c r="P145" s="610">
        <f>P48</f>
        <v>492.90280446890858</v>
      </c>
      <c r="Q145" s="610">
        <f t="shared" ref="Q145:AM145" si="144">P145/(1+Q131)</f>
        <v>469.4312423513415</v>
      </c>
      <c r="R145" s="610">
        <f t="shared" si="144"/>
        <v>447.07737366794424</v>
      </c>
      <c r="S145" s="610">
        <f t="shared" si="144"/>
        <v>425.78797492185163</v>
      </c>
      <c r="T145" s="610">
        <f t="shared" si="144"/>
        <v>405.51235706843011</v>
      </c>
      <c r="U145" s="610">
        <f t="shared" si="144"/>
        <v>386.2022448270763</v>
      </c>
      <c r="V145" s="610">
        <f t="shared" si="144"/>
        <v>367.81166174007262</v>
      </c>
      <c r="W145" s="610">
        <f t="shared" si="144"/>
        <v>350.29682070483108</v>
      </c>
      <c r="X145" s="610">
        <f t="shared" si="144"/>
        <v>333.61601971888672</v>
      </c>
      <c r="Y145" s="610">
        <f t="shared" si="144"/>
        <v>317.72954258941593</v>
      </c>
      <c r="Z145" s="610">
        <f t="shared" si="144"/>
        <v>302.59956437087232</v>
      </c>
      <c r="AA145" s="610">
        <f t="shared" si="144"/>
        <v>288.19006130559268</v>
      </c>
      <c r="AB145" s="610">
        <f t="shared" si="144"/>
        <v>274.46672505294538</v>
      </c>
      <c r="AC145" s="610">
        <f t="shared" si="144"/>
        <v>261.39688100280512</v>
      </c>
      <c r="AD145" s="610">
        <f t="shared" si="144"/>
        <v>248.94941047886201</v>
      </c>
      <c r="AE145" s="610">
        <f t="shared" si="144"/>
        <v>237.09467664653525</v>
      </c>
      <c r="AF145" s="610">
        <f t="shared" si="144"/>
        <v>225.80445394908119</v>
      </c>
      <c r="AG145" s="610">
        <f t="shared" si="144"/>
        <v>215.05186090388685</v>
      </c>
      <c r="AH145" s="610">
        <f t="shared" si="144"/>
        <v>204.81129609893983</v>
      </c>
      <c r="AI145" s="610">
        <f t="shared" si="144"/>
        <v>195.05837723708555</v>
      </c>
      <c r="AJ145" s="610">
        <f t="shared" si="144"/>
        <v>185.76988308293861</v>
      </c>
      <c r="AK145" s="610">
        <f t="shared" si="144"/>
        <v>176.92369817422724</v>
      </c>
      <c r="AL145" s="610">
        <f t="shared" si="144"/>
        <v>168.49876016593069</v>
      </c>
      <c r="AM145" s="610">
        <f t="shared" si="144"/>
        <v>160.47500968183874</v>
      </c>
    </row>
    <row r="146" spans="2:39">
      <c r="B146" s="132">
        <v>44255</v>
      </c>
      <c r="C146" s="32"/>
      <c r="D146" s="610"/>
      <c r="E146" s="610"/>
      <c r="F146" s="610"/>
      <c r="G146" s="610"/>
      <c r="H146" s="610"/>
      <c r="I146" s="610"/>
      <c r="J146" s="610"/>
      <c r="K146" s="610"/>
      <c r="L146" s="610"/>
      <c r="M146" s="610"/>
      <c r="N146" s="610"/>
      <c r="O146" s="610"/>
      <c r="P146" s="610"/>
      <c r="Q146" s="610">
        <f>Q48</f>
        <v>544.92996809835711</v>
      </c>
      <c r="R146" s="610">
        <f t="shared" ref="R146:AM146" si="145">Q146/(1+R131)</f>
        <v>518.98092199843529</v>
      </c>
      <c r="S146" s="610">
        <f t="shared" si="145"/>
        <v>494.26754476041452</v>
      </c>
      <c r="T146" s="610">
        <f t="shared" si="145"/>
        <v>470.73099500991856</v>
      </c>
      <c r="U146" s="610">
        <f t="shared" si="145"/>
        <v>448.31523334277955</v>
      </c>
      <c r="V146" s="610">
        <f t="shared" si="145"/>
        <v>426.96688889788527</v>
      </c>
      <c r="W146" s="610">
        <f t="shared" si="145"/>
        <v>406.63513228370022</v>
      </c>
      <c r="X146" s="610">
        <f t="shared" si="145"/>
        <v>387.27155455590497</v>
      </c>
      <c r="Y146" s="610">
        <f t="shared" si="145"/>
        <v>368.83005195800473</v>
      </c>
      <c r="Z146" s="610">
        <f t="shared" si="145"/>
        <v>351.2667161504807</v>
      </c>
      <c r="AA146" s="610">
        <f t="shared" si="145"/>
        <v>334.53972966712445</v>
      </c>
      <c r="AB146" s="610">
        <f t="shared" si="145"/>
        <v>318.60926634964233</v>
      </c>
      <c r="AC146" s="610">
        <f t="shared" si="145"/>
        <v>303.43739652346886</v>
      </c>
      <c r="AD146" s="610">
        <f t="shared" si="145"/>
        <v>288.98799668901796</v>
      </c>
      <c r="AE146" s="610">
        <f t="shared" si="145"/>
        <v>275.22666351335045</v>
      </c>
      <c r="AF146" s="610">
        <f t="shared" si="145"/>
        <v>262.1206319174766</v>
      </c>
      <c r="AG146" s="610">
        <f t="shared" si="145"/>
        <v>249.63869706426343</v>
      </c>
      <c r="AH146" s="610">
        <f t="shared" si="145"/>
        <v>237.75114006120324</v>
      </c>
      <c r="AI146" s="610">
        <f t="shared" si="145"/>
        <v>226.42965720114594</v>
      </c>
      <c r="AJ146" s="610">
        <f t="shared" si="145"/>
        <v>215.64729257251994</v>
      </c>
      <c r="AK146" s="610">
        <f t="shared" si="145"/>
        <v>205.37837387859042</v>
      </c>
      <c r="AL146" s="610">
        <f t="shared" si="145"/>
        <v>195.59845131294324</v>
      </c>
      <c r="AM146" s="610">
        <f t="shared" si="145"/>
        <v>186.28423934566021</v>
      </c>
    </row>
    <row r="147" spans="2:39">
      <c r="B147" s="132">
        <v>44286</v>
      </c>
      <c r="D147" s="610"/>
      <c r="E147" s="610"/>
      <c r="F147" s="610"/>
      <c r="G147" s="610"/>
      <c r="H147" s="610"/>
      <c r="I147" s="610"/>
      <c r="J147" s="610"/>
      <c r="K147" s="610"/>
      <c r="L147" s="610"/>
      <c r="M147" s="610"/>
      <c r="N147" s="610"/>
      <c r="O147" s="610"/>
      <c r="P147" s="610"/>
      <c r="Q147" s="610"/>
      <c r="R147" s="610">
        <f>R48</f>
        <v>602.09794239971643</v>
      </c>
      <c r="S147" s="610">
        <f t="shared" ref="S147:AM147" si="146">R147/(1+S131)</f>
        <v>573.4266118092537</v>
      </c>
      <c r="T147" s="610">
        <f t="shared" si="146"/>
        <v>546.12058267547968</v>
      </c>
      <c r="U147" s="610">
        <f t="shared" si="146"/>
        <v>520.11484064331398</v>
      </c>
      <c r="V147" s="610">
        <f t="shared" si="146"/>
        <v>495.34746727934663</v>
      </c>
      <c r="W147" s="610">
        <f t="shared" si="146"/>
        <v>471.75949264699676</v>
      </c>
      <c r="X147" s="610">
        <f t="shared" si="146"/>
        <v>449.29475490190168</v>
      </c>
      <c r="Y147" s="610">
        <f t="shared" si="146"/>
        <v>427.89976657323967</v>
      </c>
      <c r="Z147" s="610">
        <f t="shared" si="146"/>
        <v>407.52358721260919</v>
      </c>
      <c r="AA147" s="610">
        <f t="shared" si="146"/>
        <v>388.11770210724683</v>
      </c>
      <c r="AB147" s="610">
        <f t="shared" si="146"/>
        <v>369.63590676880648</v>
      </c>
      <c r="AC147" s="610">
        <f t="shared" si="146"/>
        <v>352.03419692267283</v>
      </c>
      <c r="AD147" s="610">
        <f t="shared" si="146"/>
        <v>335.27066373587888</v>
      </c>
      <c r="AE147" s="610">
        <f t="shared" si="146"/>
        <v>319.30539403417038</v>
      </c>
      <c r="AF147" s="610">
        <f t="shared" si="146"/>
        <v>304.10037527063844</v>
      </c>
      <c r="AG147" s="610">
        <f t="shared" si="146"/>
        <v>289.61940501965563</v>
      </c>
      <c r="AH147" s="610">
        <f t="shared" si="146"/>
        <v>275.82800478062438</v>
      </c>
      <c r="AI147" s="610">
        <f t="shared" si="146"/>
        <v>262.69333788630894</v>
      </c>
      <c r="AJ147" s="610">
        <f t="shared" si="146"/>
        <v>250.18413132029423</v>
      </c>
      <c r="AK147" s="610">
        <f t="shared" si="146"/>
        <v>238.27060125742307</v>
      </c>
      <c r="AL147" s="610">
        <f t="shared" si="146"/>
        <v>226.92438214992671</v>
      </c>
      <c r="AM147" s="610">
        <f t="shared" si="146"/>
        <v>216.11845919040638</v>
      </c>
    </row>
    <row r="148" spans="2:39">
      <c r="B148" s="132">
        <v>44316</v>
      </c>
      <c r="D148" s="610"/>
      <c r="E148" s="610"/>
      <c r="F148" s="610"/>
      <c r="G148" s="610"/>
      <c r="H148" s="610"/>
      <c r="I148" s="610"/>
      <c r="J148" s="610"/>
      <c r="K148" s="610"/>
      <c r="L148" s="610"/>
      <c r="M148" s="610"/>
      <c r="N148" s="610"/>
      <c r="O148" s="610"/>
      <c r="P148" s="610"/>
      <c r="Q148" s="610"/>
      <c r="R148" s="610"/>
      <c r="S148" s="610">
        <f>S48</f>
        <v>664.92220868795107</v>
      </c>
      <c r="T148" s="610">
        <f t="shared" ref="T148:AM148" si="147">S148/(1+T131)</f>
        <v>633.25924636947718</v>
      </c>
      <c r="U148" s="610">
        <f t="shared" si="147"/>
        <v>603.10404416140682</v>
      </c>
      <c r="V148" s="610">
        <f t="shared" si="147"/>
        <v>574.38480396324462</v>
      </c>
      <c r="W148" s="610">
        <f t="shared" si="147"/>
        <v>547.03314663166157</v>
      </c>
      <c r="X148" s="610">
        <f t="shared" si="147"/>
        <v>520.98394917301096</v>
      </c>
      <c r="Y148" s="610">
        <f t="shared" si="147"/>
        <v>496.17518968858184</v>
      </c>
      <c r="Z148" s="610">
        <f t="shared" si="147"/>
        <v>472.54779970341127</v>
      </c>
      <c r="AA148" s="610">
        <f t="shared" si="147"/>
        <v>450.04552352705832</v>
      </c>
      <c r="AB148" s="610">
        <f t="shared" si="147"/>
        <v>428.61478431148407</v>
      </c>
      <c r="AC148" s="610">
        <f t="shared" si="147"/>
        <v>408.20455648712766</v>
      </c>
      <c r="AD148" s="610">
        <f t="shared" si="147"/>
        <v>388.7662442734549</v>
      </c>
      <c r="AE148" s="610">
        <f t="shared" si="147"/>
        <v>370.25356597471892</v>
      </c>
      <c r="AF148" s="610">
        <f t="shared" si="147"/>
        <v>352.62244378544659</v>
      </c>
      <c r="AG148" s="610">
        <f t="shared" si="147"/>
        <v>335.83089884328245</v>
      </c>
      <c r="AH148" s="610">
        <f t="shared" si="147"/>
        <v>319.83895127931663</v>
      </c>
      <c r="AI148" s="610">
        <f t="shared" si="147"/>
        <v>304.60852502792056</v>
      </c>
      <c r="AJ148" s="610">
        <f t="shared" si="147"/>
        <v>290.10335716944815</v>
      </c>
      <c r="AK148" s="610">
        <f t="shared" si="147"/>
        <v>276.2889115899506</v>
      </c>
      <c r="AL148" s="610">
        <f t="shared" si="147"/>
        <v>263.1322967523339</v>
      </c>
      <c r="AM148" s="610">
        <f t="shared" si="147"/>
        <v>250.60218738317513</v>
      </c>
    </row>
    <row r="149" spans="2:39">
      <c r="B149" s="132">
        <v>44347</v>
      </c>
      <c r="D149" s="610"/>
      <c r="E149" s="610"/>
      <c r="F149" s="610"/>
      <c r="G149" s="610"/>
      <c r="H149" s="610"/>
      <c r="I149" s="610"/>
      <c r="J149" s="610"/>
      <c r="K149" s="610"/>
      <c r="L149" s="610"/>
      <c r="M149" s="610"/>
      <c r="N149" s="610"/>
      <c r="O149" s="610"/>
      <c r="P149" s="610"/>
      <c r="Q149" s="610"/>
      <c r="R149" s="610"/>
      <c r="S149" s="610"/>
      <c r="T149" s="610">
        <f>T48</f>
        <v>733.96976473725101</v>
      </c>
      <c r="U149" s="610">
        <f t="shared" ref="U149:AM149" si="148">T149/(1+U131)</f>
        <v>699.0188235592866</v>
      </c>
      <c r="V149" s="610">
        <f t="shared" si="148"/>
        <v>665.7322129136063</v>
      </c>
      <c r="W149" s="610">
        <f t="shared" si="148"/>
        <v>634.03067896533935</v>
      </c>
      <c r="X149" s="610">
        <f t="shared" si="148"/>
        <v>603.83874187175172</v>
      </c>
      <c r="Y149" s="610">
        <f t="shared" si="148"/>
        <v>575.08451606833501</v>
      </c>
      <c r="Z149" s="610">
        <f t="shared" si="148"/>
        <v>547.69953911269999</v>
      </c>
      <c r="AA149" s="610">
        <f t="shared" si="148"/>
        <v>521.61860867876192</v>
      </c>
      <c r="AB149" s="610">
        <f t="shared" si="148"/>
        <v>496.77962731310657</v>
      </c>
      <c r="AC149" s="610">
        <f t="shared" si="148"/>
        <v>473.12345458391098</v>
      </c>
      <c r="AD149" s="610">
        <f t="shared" si="148"/>
        <v>450.59376627039137</v>
      </c>
      <c r="AE149" s="610">
        <f t="shared" si="148"/>
        <v>429.13692025751556</v>
      </c>
      <c r="AF149" s="610">
        <f t="shared" si="148"/>
        <v>408.70182881668148</v>
      </c>
      <c r="AG149" s="610">
        <f t="shared" si="148"/>
        <v>389.23983696826804</v>
      </c>
      <c r="AH149" s="610">
        <f t="shared" si="148"/>
        <v>370.70460663644576</v>
      </c>
      <c r="AI149" s="610">
        <f t="shared" si="148"/>
        <v>353.05200632042454</v>
      </c>
      <c r="AJ149" s="610">
        <f t="shared" si="148"/>
        <v>336.24000601945193</v>
      </c>
      <c r="AK149" s="610">
        <f t="shared" si="148"/>
        <v>320.22857716138276</v>
      </c>
      <c r="AL149" s="610">
        <f t="shared" si="148"/>
        <v>304.97959729655497</v>
      </c>
      <c r="AM149" s="610">
        <f t="shared" si="148"/>
        <v>290.45675933005236</v>
      </c>
    </row>
    <row r="150" spans="2:39">
      <c r="B150" s="132">
        <v>44377</v>
      </c>
      <c r="D150" s="610"/>
      <c r="E150" s="610"/>
      <c r="F150" s="610"/>
      <c r="G150" s="610"/>
      <c r="H150" s="610"/>
      <c r="I150" s="610"/>
      <c r="J150" s="610"/>
      <c r="K150" s="610"/>
      <c r="L150" s="610"/>
      <c r="M150" s="610"/>
      <c r="N150" s="610"/>
      <c r="O150" s="610"/>
      <c r="P150" s="610"/>
      <c r="Q150" s="610"/>
      <c r="R150" s="610"/>
      <c r="S150" s="610"/>
      <c r="T150" s="610"/>
      <c r="U150" s="610">
        <f>U48</f>
        <v>809.86427714335025</v>
      </c>
      <c r="V150" s="610">
        <f t="shared" ref="V150:AM150" si="149">U150/(1+V131)</f>
        <v>771.29931156509542</v>
      </c>
      <c r="W150" s="610">
        <f t="shared" si="149"/>
        <v>734.57077291913845</v>
      </c>
      <c r="X150" s="610">
        <f t="shared" si="149"/>
        <v>699.59121230394135</v>
      </c>
      <c r="Y150" s="610">
        <f t="shared" si="149"/>
        <v>666.27734505137266</v>
      </c>
      <c r="Z150" s="610">
        <f t="shared" si="149"/>
        <v>634.54985242987868</v>
      </c>
      <c r="AA150" s="610">
        <f t="shared" si="149"/>
        <v>604.33319279036061</v>
      </c>
      <c r="AB150" s="610">
        <f t="shared" si="149"/>
        <v>575.55542170510535</v>
      </c>
      <c r="AC150" s="610">
        <f t="shared" si="149"/>
        <v>548.14802067152891</v>
      </c>
      <c r="AD150" s="610">
        <f t="shared" si="149"/>
        <v>522.0457339728847</v>
      </c>
      <c r="AE150" s="610">
        <f t="shared" si="149"/>
        <v>497.18641330750921</v>
      </c>
      <c r="AF150" s="610">
        <f t="shared" si="149"/>
        <v>473.51086981667544</v>
      </c>
      <c r="AG150" s="610">
        <f t="shared" si="149"/>
        <v>450.9627331587385</v>
      </c>
      <c r="AH150" s="610">
        <f t="shared" si="149"/>
        <v>429.48831729403668</v>
      </c>
      <c r="AI150" s="610">
        <f t="shared" si="149"/>
        <v>409.03649266098728</v>
      </c>
      <c r="AJ150" s="610">
        <f t="shared" si="149"/>
        <v>389.55856443903548</v>
      </c>
      <c r="AK150" s="610">
        <f t="shared" si="149"/>
        <v>371.00815660860519</v>
      </c>
      <c r="AL150" s="610">
        <f t="shared" si="149"/>
        <v>353.34110153200493</v>
      </c>
      <c r="AM150" s="610">
        <f t="shared" si="149"/>
        <v>336.51533479238566</v>
      </c>
    </row>
    <row r="151" spans="2:39">
      <c r="B151" s="132">
        <v>44408</v>
      </c>
      <c r="D151" s="610"/>
      <c r="E151" s="610"/>
      <c r="F151" s="610"/>
      <c r="G151" s="610"/>
      <c r="H151" s="610"/>
      <c r="I151" s="610"/>
      <c r="J151" s="610"/>
      <c r="K151" s="610"/>
      <c r="L151" s="610"/>
      <c r="M151" s="610"/>
      <c r="N151" s="610"/>
      <c r="O151" s="610"/>
      <c r="P151" s="610"/>
      <c r="Q151" s="610"/>
      <c r="R151" s="610"/>
      <c r="S151" s="610"/>
      <c r="T151" s="610"/>
      <c r="U151" s="610"/>
      <c r="V151" s="610">
        <f>V48</f>
        <v>893.29174890587501</v>
      </c>
      <c r="W151" s="610">
        <f t="shared" ref="W151:AM151" si="150">V151/(1+W131)</f>
        <v>850.75404657702381</v>
      </c>
      <c r="X151" s="610">
        <f t="shared" si="150"/>
        <v>810.24194912097505</v>
      </c>
      <c r="Y151" s="610">
        <f t="shared" si="150"/>
        <v>771.65899916283331</v>
      </c>
      <c r="Z151" s="610">
        <f t="shared" si="150"/>
        <v>734.9133325360317</v>
      </c>
      <c r="AA151" s="610">
        <f t="shared" si="150"/>
        <v>699.91745955812542</v>
      </c>
      <c r="AB151" s="610">
        <f t="shared" si="150"/>
        <v>666.58805672202413</v>
      </c>
      <c r="AC151" s="610">
        <f t="shared" si="150"/>
        <v>634.84576830668959</v>
      </c>
      <c r="AD151" s="610">
        <f t="shared" si="150"/>
        <v>604.61501743494239</v>
      </c>
      <c r="AE151" s="610">
        <f t="shared" si="150"/>
        <v>575.82382612851654</v>
      </c>
      <c r="AF151" s="610">
        <f t="shared" si="150"/>
        <v>548.40364393192044</v>
      </c>
      <c r="AG151" s="610">
        <f t="shared" si="150"/>
        <v>522.28918469706707</v>
      </c>
      <c r="AH151" s="610">
        <f t="shared" si="150"/>
        <v>497.41827114006384</v>
      </c>
      <c r="AI151" s="610">
        <f t="shared" si="150"/>
        <v>473.7316868000608</v>
      </c>
      <c r="AJ151" s="610">
        <f t="shared" si="150"/>
        <v>451.17303504767693</v>
      </c>
      <c r="AK151" s="610">
        <f t="shared" si="150"/>
        <v>429.68860480731132</v>
      </c>
      <c r="AL151" s="610">
        <f t="shared" si="150"/>
        <v>409.2272426736298</v>
      </c>
      <c r="AM151" s="610">
        <f t="shared" si="150"/>
        <v>389.74023111774267</v>
      </c>
    </row>
    <row r="152" spans="2:39">
      <c r="B152" s="132">
        <v>44439</v>
      </c>
      <c r="D152" s="610"/>
      <c r="E152" s="610"/>
      <c r="F152" s="610"/>
      <c r="G152" s="610"/>
      <c r="H152" s="610"/>
      <c r="I152" s="610"/>
      <c r="J152" s="610"/>
      <c r="K152" s="610"/>
      <c r="L152" s="610"/>
      <c r="M152" s="610"/>
      <c r="N152" s="610"/>
      <c r="O152" s="610"/>
      <c r="P152" s="610"/>
      <c r="Q152" s="610"/>
      <c r="R152" s="610"/>
      <c r="S152" s="610"/>
      <c r="T152" s="610"/>
      <c r="U152" s="610"/>
      <c r="V152" s="610"/>
      <c r="W152" s="610">
        <f>W48</f>
        <v>985.00675375308583</v>
      </c>
      <c r="X152" s="610">
        <f t="shared" ref="X152:AM152" si="151">W152/(1+X131)</f>
        <v>938.10167024103407</v>
      </c>
      <c r="Y152" s="610">
        <f t="shared" si="151"/>
        <v>893.43016213431815</v>
      </c>
      <c r="Z152" s="610">
        <f t="shared" si="151"/>
        <v>850.88586869935057</v>
      </c>
      <c r="AA152" s="610">
        <f t="shared" si="151"/>
        <v>810.36749399938151</v>
      </c>
      <c r="AB152" s="610">
        <f t="shared" si="151"/>
        <v>771.77856571369659</v>
      </c>
      <c r="AC152" s="610">
        <f t="shared" si="151"/>
        <v>735.02720544161582</v>
      </c>
      <c r="AD152" s="610">
        <f t="shared" si="151"/>
        <v>700.02590994439595</v>
      </c>
      <c r="AE152" s="610">
        <f t="shared" si="151"/>
        <v>666.69134280418655</v>
      </c>
      <c r="AF152" s="610">
        <f t="shared" si="151"/>
        <v>634.94413600398718</v>
      </c>
      <c r="AG152" s="610">
        <f t="shared" si="151"/>
        <v>604.70870095617829</v>
      </c>
      <c r="AH152" s="610">
        <f t="shared" si="151"/>
        <v>575.91304852969358</v>
      </c>
      <c r="AI152" s="610">
        <f t="shared" si="151"/>
        <v>548.48861764732715</v>
      </c>
      <c r="AJ152" s="610">
        <f t="shared" si="151"/>
        <v>522.37011204507348</v>
      </c>
      <c r="AK152" s="610">
        <f t="shared" si="151"/>
        <v>497.49534480483186</v>
      </c>
      <c r="AL152" s="610">
        <f t="shared" si="151"/>
        <v>473.80509029031606</v>
      </c>
      <c r="AM152" s="610">
        <f t="shared" si="151"/>
        <v>451.2429431336343</v>
      </c>
    </row>
    <row r="153" spans="2:39">
      <c r="B153" s="132">
        <v>44469</v>
      </c>
      <c r="D153" s="610"/>
      <c r="E153" s="610"/>
      <c r="F153" s="610"/>
      <c r="G153" s="610"/>
      <c r="H153" s="610"/>
      <c r="I153" s="610"/>
      <c r="J153" s="610"/>
      <c r="K153" s="610"/>
      <c r="L153" s="610"/>
      <c r="M153" s="610"/>
      <c r="N153" s="610"/>
      <c r="O153" s="610"/>
      <c r="P153" s="610"/>
      <c r="Q153" s="610"/>
      <c r="R153" s="610"/>
      <c r="S153" s="610"/>
      <c r="T153" s="610"/>
      <c r="U153" s="610"/>
      <c r="V153" s="610"/>
      <c r="W153" s="610"/>
      <c r="X153" s="610">
        <f>X48</f>
        <v>1085.839293883618</v>
      </c>
      <c r="Y153" s="610">
        <f t="shared" ref="Y153:AM153" si="152">X153/(1+Y131)</f>
        <v>1034.1326608415409</v>
      </c>
      <c r="Z153" s="610">
        <f t="shared" si="152"/>
        <v>984.88824842051508</v>
      </c>
      <c r="AA153" s="610">
        <f t="shared" si="152"/>
        <v>937.98880801953817</v>
      </c>
      <c r="AB153" s="610">
        <f t="shared" si="152"/>
        <v>893.32267430432205</v>
      </c>
      <c r="AC153" s="610">
        <f t="shared" si="152"/>
        <v>850.78349933744948</v>
      </c>
      <c r="AD153" s="610">
        <f t="shared" si="152"/>
        <v>810.26999936899949</v>
      </c>
      <c r="AE153" s="610">
        <f t="shared" si="152"/>
        <v>771.68571368476137</v>
      </c>
      <c r="AF153" s="610">
        <f t="shared" si="152"/>
        <v>734.93877493786795</v>
      </c>
      <c r="AG153" s="610">
        <f t="shared" si="152"/>
        <v>699.94169041701707</v>
      </c>
      <c r="AH153" s="610">
        <f t="shared" si="152"/>
        <v>666.61113373049238</v>
      </c>
      <c r="AI153" s="610">
        <f t="shared" si="152"/>
        <v>634.86774640999272</v>
      </c>
      <c r="AJ153" s="610">
        <f t="shared" si="152"/>
        <v>604.63594896189784</v>
      </c>
      <c r="AK153" s="610">
        <f t="shared" si="152"/>
        <v>575.84376091609317</v>
      </c>
      <c r="AL153" s="610">
        <f t="shared" si="152"/>
        <v>548.42262944389824</v>
      </c>
      <c r="AM153" s="610">
        <f t="shared" si="152"/>
        <v>522.30726613704587</v>
      </c>
    </row>
    <row r="154" spans="2:39">
      <c r="B154" s="132">
        <v>44500</v>
      </c>
      <c r="D154" s="610"/>
      <c r="E154" s="610"/>
      <c r="F154" s="610"/>
      <c r="G154" s="610"/>
      <c r="H154" s="610"/>
      <c r="I154" s="610"/>
      <c r="J154" s="610"/>
      <c r="K154" s="610"/>
      <c r="L154" s="610"/>
      <c r="M154" s="610"/>
      <c r="N154" s="610"/>
      <c r="O154" s="610"/>
      <c r="P154" s="610"/>
      <c r="Q154" s="610"/>
      <c r="R154" s="610"/>
      <c r="S154" s="610"/>
      <c r="T154" s="610"/>
      <c r="U154" s="610"/>
      <c r="V154" s="610"/>
      <c r="W154" s="610"/>
      <c r="X154" s="610"/>
      <c r="Y154" s="610">
        <f>Y48</f>
        <v>1196.702343467264</v>
      </c>
      <c r="Z154" s="610">
        <f t="shared" ref="Z154:AM154" si="153">Y154/(1+Z131)</f>
        <v>1139.7165175878704</v>
      </c>
      <c r="AA154" s="610">
        <f t="shared" si="153"/>
        <v>1085.4443024646384</v>
      </c>
      <c r="AB154" s="610">
        <f t="shared" si="153"/>
        <v>1033.7564785377508</v>
      </c>
      <c r="AC154" s="610">
        <f t="shared" si="153"/>
        <v>984.52997955976264</v>
      </c>
      <c r="AD154" s="610">
        <f t="shared" si="153"/>
        <v>937.64759958072625</v>
      </c>
      <c r="AE154" s="610">
        <f t="shared" si="153"/>
        <v>892.9977138864059</v>
      </c>
      <c r="AF154" s="610">
        <f t="shared" si="153"/>
        <v>850.4740132251485</v>
      </c>
      <c r="AG154" s="610">
        <f t="shared" si="153"/>
        <v>809.9752506906176</v>
      </c>
      <c r="AH154" s="610">
        <f t="shared" si="153"/>
        <v>771.40500065773097</v>
      </c>
      <c r="AI154" s="610">
        <f t="shared" si="153"/>
        <v>734.67142919783896</v>
      </c>
      <c r="AJ154" s="610">
        <f t="shared" si="153"/>
        <v>699.68707542651327</v>
      </c>
      <c r="AK154" s="610">
        <f t="shared" si="153"/>
        <v>666.36864326334592</v>
      </c>
      <c r="AL154" s="610">
        <f t="shared" si="153"/>
        <v>634.63680310794848</v>
      </c>
      <c r="AM154" s="610">
        <f t="shared" si="153"/>
        <v>604.4160029599509</v>
      </c>
    </row>
    <row r="155" spans="2:39">
      <c r="B155" s="132">
        <v>44530</v>
      </c>
      <c r="D155" s="610"/>
      <c r="E155" s="610"/>
      <c r="F155" s="610"/>
      <c r="G155" s="610"/>
      <c r="H155" s="610"/>
      <c r="I155" s="610"/>
      <c r="J155" s="610"/>
      <c r="K155" s="610"/>
      <c r="L155" s="610"/>
      <c r="M155" s="610"/>
      <c r="N155" s="610"/>
      <c r="O155" s="610"/>
      <c r="P155" s="610"/>
      <c r="Q155" s="610"/>
      <c r="R155" s="610"/>
      <c r="S155" s="610"/>
      <c r="T155" s="610"/>
      <c r="U155" s="610"/>
      <c r="V155" s="610"/>
      <c r="W155" s="610"/>
      <c r="X155" s="610"/>
      <c r="Y155" s="610"/>
      <c r="Z155" s="610">
        <f>Z48</f>
        <v>1318.6001464810474</v>
      </c>
      <c r="AA155" s="610">
        <f t="shared" ref="AA155:AM155" si="154">Z155/(1+AA131)</f>
        <v>1255.8096633152832</v>
      </c>
      <c r="AB155" s="610">
        <f t="shared" si="154"/>
        <v>1196.0092031574125</v>
      </c>
      <c r="AC155" s="610">
        <f t="shared" si="154"/>
        <v>1139.0563839594404</v>
      </c>
      <c r="AD155" s="610">
        <f t="shared" si="154"/>
        <v>1084.8156037708954</v>
      </c>
      <c r="AE155" s="610">
        <f t="shared" si="154"/>
        <v>1033.1577178770433</v>
      </c>
      <c r="AF155" s="610">
        <f t="shared" si="154"/>
        <v>983.9597313114698</v>
      </c>
      <c r="AG155" s="610">
        <f t="shared" si="154"/>
        <v>937.10450601092361</v>
      </c>
      <c r="AH155" s="610">
        <f t="shared" si="154"/>
        <v>892.48048191516534</v>
      </c>
      <c r="AI155" s="610">
        <f t="shared" si="154"/>
        <v>849.98141134777643</v>
      </c>
      <c r="AJ155" s="610">
        <f t="shared" si="154"/>
        <v>809.50610604550138</v>
      </c>
      <c r="AK155" s="610">
        <f t="shared" si="154"/>
        <v>770.95819623381078</v>
      </c>
      <c r="AL155" s="610">
        <f t="shared" si="154"/>
        <v>734.24590117505784</v>
      </c>
      <c r="AM155" s="610">
        <f t="shared" si="154"/>
        <v>699.28181064291221</v>
      </c>
    </row>
    <row r="156" spans="2:39">
      <c r="B156" s="132">
        <v>44561</v>
      </c>
      <c r="D156" s="610"/>
      <c r="E156" s="610"/>
      <c r="F156" s="610"/>
      <c r="G156" s="610"/>
      <c r="H156" s="610"/>
      <c r="I156" s="610"/>
      <c r="J156" s="610"/>
      <c r="K156" s="610"/>
      <c r="L156" s="610"/>
      <c r="M156" s="610"/>
      <c r="N156" s="610"/>
      <c r="O156" s="610"/>
      <c r="P156" s="610"/>
      <c r="Q156" s="610"/>
      <c r="R156" s="610"/>
      <c r="S156" s="610"/>
      <c r="T156" s="610"/>
      <c r="U156" s="610"/>
      <c r="V156" s="610"/>
      <c r="W156" s="610"/>
      <c r="X156" s="610"/>
      <c r="Y156" s="610"/>
      <c r="Z156" s="610"/>
      <c r="AA156" s="610">
        <f>AA48</f>
        <v>1452.637344314455</v>
      </c>
      <c r="AB156" s="610">
        <f t="shared" ref="AB156:AM156" si="155">AA156/(1+AB131)</f>
        <v>1383.4641374423381</v>
      </c>
      <c r="AC156" s="610">
        <f t="shared" si="155"/>
        <v>1317.5848928022267</v>
      </c>
      <c r="AD156" s="610">
        <f t="shared" si="155"/>
        <v>1254.8427550497397</v>
      </c>
      <c r="AE156" s="610">
        <f t="shared" si="155"/>
        <v>1195.0883381426092</v>
      </c>
      <c r="AF156" s="610">
        <f t="shared" si="155"/>
        <v>1138.1793696596278</v>
      </c>
      <c r="AG156" s="610">
        <f t="shared" si="155"/>
        <v>1083.9803520567884</v>
      </c>
      <c r="AH156" s="610">
        <f t="shared" si="155"/>
        <v>1032.3622400540842</v>
      </c>
      <c r="AI156" s="610">
        <f t="shared" si="155"/>
        <v>983.202133384842</v>
      </c>
      <c r="AJ156" s="610">
        <f t="shared" si="155"/>
        <v>936.38298417603994</v>
      </c>
      <c r="AK156" s="610">
        <f t="shared" si="155"/>
        <v>891.79331826289513</v>
      </c>
      <c r="AL156" s="610">
        <f t="shared" si="155"/>
        <v>849.32696977418584</v>
      </c>
      <c r="AM156" s="610">
        <f t="shared" si="155"/>
        <v>808.88282835636744</v>
      </c>
    </row>
    <row r="157" spans="2:39">
      <c r="B157" s="132">
        <v>44592</v>
      </c>
      <c r="D157" s="610"/>
      <c r="E157" s="610"/>
      <c r="F157" s="610"/>
      <c r="G157" s="610"/>
      <c r="H157" s="610"/>
      <c r="I157" s="610"/>
      <c r="J157" s="610"/>
      <c r="K157" s="610"/>
      <c r="L157" s="610"/>
      <c r="M157" s="610"/>
      <c r="N157" s="610"/>
      <c r="O157" s="610"/>
      <c r="P157" s="610"/>
      <c r="Q157" s="610"/>
      <c r="R157" s="610"/>
      <c r="S157" s="610"/>
      <c r="T157" s="610"/>
      <c r="U157" s="610"/>
      <c r="V157" s="610"/>
      <c r="W157" s="610"/>
      <c r="X157" s="610"/>
      <c r="Y157" s="610"/>
      <c r="Z157" s="610"/>
      <c r="AA157" s="610"/>
      <c r="AB157" s="610">
        <f>AB48</f>
        <v>1661.081078161189</v>
      </c>
      <c r="AC157" s="610">
        <f t="shared" ref="AC157:AM157" si="156">AB157/(1+AC131)</f>
        <v>1581.9819792011324</v>
      </c>
      <c r="AD157" s="610">
        <f t="shared" si="156"/>
        <v>1506.6495040010784</v>
      </c>
      <c r="AE157" s="610">
        <f t="shared" si="156"/>
        <v>1434.9042895248365</v>
      </c>
      <c r="AF157" s="610">
        <f t="shared" si="156"/>
        <v>1366.5755138331776</v>
      </c>
      <c r="AG157" s="610">
        <f t="shared" si="156"/>
        <v>1301.5004893649311</v>
      </c>
      <c r="AH157" s="610">
        <f t="shared" si="156"/>
        <v>1239.5242755856486</v>
      </c>
      <c r="AI157" s="610">
        <f t="shared" si="156"/>
        <v>1180.49931008157</v>
      </c>
      <c r="AJ157" s="610">
        <f t="shared" si="156"/>
        <v>1124.2850572205427</v>
      </c>
      <c r="AK157" s="610">
        <f t="shared" si="156"/>
        <v>1070.747673543374</v>
      </c>
      <c r="AL157" s="610">
        <f t="shared" si="156"/>
        <v>1019.7596890889276</v>
      </c>
      <c r="AM157" s="610">
        <f t="shared" si="156"/>
        <v>971.19970389421678</v>
      </c>
    </row>
    <row r="158" spans="2:39">
      <c r="B158" s="132">
        <v>44620</v>
      </c>
      <c r="D158" s="610"/>
      <c r="E158" s="610"/>
      <c r="F158" s="610"/>
      <c r="G158" s="610"/>
      <c r="H158" s="610"/>
      <c r="I158" s="610"/>
      <c r="J158" s="610"/>
      <c r="K158" s="610"/>
      <c r="L158" s="610"/>
      <c r="M158" s="610"/>
      <c r="N158" s="610"/>
      <c r="O158" s="610"/>
      <c r="P158" s="610"/>
      <c r="Q158" s="610"/>
      <c r="R158" s="610"/>
      <c r="S158" s="610"/>
      <c r="T158" s="610"/>
      <c r="U158" s="610"/>
      <c r="V158" s="610"/>
      <c r="W158" s="610"/>
      <c r="X158" s="610"/>
      <c r="Y158" s="610"/>
      <c r="Z158" s="610"/>
      <c r="AA158" s="610"/>
      <c r="AB158" s="610"/>
      <c r="AC158" s="610">
        <f>AC48</f>
        <v>1901.0051643328002</v>
      </c>
      <c r="AD158" s="610">
        <f t="shared" ref="AD158:AM158" si="157">AC158/(1+AD131)</f>
        <v>1810.481108888381</v>
      </c>
      <c r="AE158" s="610">
        <f t="shared" si="157"/>
        <v>1724.2677227508389</v>
      </c>
      <c r="AF158" s="610">
        <f t="shared" si="157"/>
        <v>1642.1597359531797</v>
      </c>
      <c r="AG158" s="610">
        <f t="shared" si="157"/>
        <v>1563.9616532887426</v>
      </c>
      <c r="AH158" s="610">
        <f t="shared" si="157"/>
        <v>1489.4872888464215</v>
      </c>
      <c r="AI158" s="610">
        <f t="shared" si="157"/>
        <v>1418.5593227108775</v>
      </c>
      <c r="AJ158" s="610">
        <f t="shared" si="157"/>
        <v>1351.0088787722643</v>
      </c>
      <c r="AK158" s="610">
        <f t="shared" si="157"/>
        <v>1286.6751226402516</v>
      </c>
      <c r="AL158" s="610">
        <f t="shared" si="157"/>
        <v>1225.4048787050015</v>
      </c>
      <c r="AM158" s="610">
        <f t="shared" si="157"/>
        <v>1167.0522654333347</v>
      </c>
    </row>
    <row r="159" spans="2:39">
      <c r="B159" s="132">
        <v>44651</v>
      </c>
      <c r="D159" s="610"/>
      <c r="E159" s="610"/>
      <c r="F159" s="610"/>
      <c r="G159" s="610"/>
      <c r="H159" s="610"/>
      <c r="I159" s="610"/>
      <c r="J159" s="610"/>
      <c r="K159" s="610"/>
      <c r="L159" s="610"/>
      <c r="M159" s="610"/>
      <c r="N159" s="610"/>
      <c r="O159" s="610"/>
      <c r="P159" s="610"/>
      <c r="Q159" s="610"/>
      <c r="R159" s="610"/>
      <c r="S159" s="610"/>
      <c r="T159" s="610"/>
      <c r="U159" s="610"/>
      <c r="V159" s="610"/>
      <c r="W159" s="610"/>
      <c r="X159" s="610"/>
      <c r="Y159" s="610"/>
      <c r="Z159" s="610"/>
      <c r="AA159" s="610"/>
      <c r="AB159" s="610"/>
      <c r="AC159" s="610"/>
      <c r="AD159" s="610">
        <f>AD48</f>
        <v>2177.1268199009846</v>
      </c>
      <c r="AE159" s="610">
        <f t="shared" ref="AE159:AM159" si="158">AD159/(1+AE131)</f>
        <v>2073.4541141914137</v>
      </c>
      <c r="AF159" s="610">
        <f t="shared" si="158"/>
        <v>1974.7182039918225</v>
      </c>
      <c r="AG159" s="610">
        <f t="shared" si="158"/>
        <v>1880.6840038017356</v>
      </c>
      <c r="AH159" s="610">
        <f t="shared" si="158"/>
        <v>1791.1276226683194</v>
      </c>
      <c r="AI159" s="610">
        <f t="shared" si="158"/>
        <v>1705.8358311126851</v>
      </c>
      <c r="AJ159" s="610">
        <f t="shared" si="158"/>
        <v>1624.6055534406523</v>
      </c>
      <c r="AK159" s="610">
        <f t="shared" si="158"/>
        <v>1547.2433842291925</v>
      </c>
      <c r="AL159" s="610">
        <f t="shared" si="158"/>
        <v>1473.5651278373261</v>
      </c>
      <c r="AM159" s="610">
        <f t="shared" si="158"/>
        <v>1403.3953598450726</v>
      </c>
    </row>
    <row r="160" spans="2:39">
      <c r="B160" s="132">
        <v>44681</v>
      </c>
      <c r="D160" s="610"/>
      <c r="E160" s="610"/>
      <c r="F160" s="610"/>
      <c r="G160" s="610"/>
      <c r="H160" s="610"/>
      <c r="I160" s="610"/>
      <c r="J160" s="610"/>
      <c r="K160" s="610"/>
      <c r="L160" s="610"/>
      <c r="M160" s="610"/>
      <c r="N160" s="610"/>
      <c r="O160" s="610"/>
      <c r="P160" s="610"/>
      <c r="Q160" s="610"/>
      <c r="R160" s="610"/>
      <c r="S160" s="610"/>
      <c r="T160" s="610"/>
      <c r="U160" s="610"/>
      <c r="V160" s="610"/>
      <c r="W160" s="610"/>
      <c r="X160" s="610"/>
      <c r="Y160" s="610"/>
      <c r="Z160" s="610"/>
      <c r="AA160" s="610"/>
      <c r="AB160" s="610"/>
      <c r="AC160" s="610"/>
      <c r="AD160" s="610"/>
      <c r="AE160" s="610">
        <f>AE48</f>
        <v>2494.8709538788644</v>
      </c>
      <c r="AF160" s="610">
        <f t="shared" ref="AF160:AM160" si="159">AE160/(1+AF131)</f>
        <v>2376.0675751227277</v>
      </c>
      <c r="AG160" s="610">
        <f t="shared" si="159"/>
        <v>2262.9215001168836</v>
      </c>
      <c r="AH160" s="610">
        <f t="shared" si="159"/>
        <v>2155.163333444651</v>
      </c>
      <c r="AI160" s="610">
        <f t="shared" si="159"/>
        <v>2052.5365080425245</v>
      </c>
      <c r="AJ160" s="610">
        <f t="shared" si="159"/>
        <v>1954.7966743262136</v>
      </c>
      <c r="AK160" s="610">
        <f t="shared" si="159"/>
        <v>1861.7111184059177</v>
      </c>
      <c r="AL160" s="610">
        <f t="shared" si="159"/>
        <v>1773.0582080056358</v>
      </c>
      <c r="AM160" s="610">
        <f t="shared" si="159"/>
        <v>1688.6268647672721</v>
      </c>
    </row>
    <row r="161" spans="2:39">
      <c r="B161" s="132">
        <v>44712</v>
      </c>
      <c r="D161" s="610"/>
      <c r="E161" s="610"/>
      <c r="F161" s="610"/>
      <c r="G161" s="610"/>
      <c r="H161" s="610"/>
      <c r="I161" s="610"/>
      <c r="J161" s="610"/>
      <c r="K161" s="610"/>
      <c r="L161" s="610"/>
      <c r="M161" s="610"/>
      <c r="N161" s="610"/>
      <c r="O161" s="610"/>
      <c r="P161" s="610"/>
      <c r="Q161" s="610"/>
      <c r="R161" s="610"/>
      <c r="S161" s="610"/>
      <c r="T161" s="610"/>
      <c r="U161" s="610"/>
      <c r="V161" s="610"/>
      <c r="W161" s="610"/>
      <c r="X161" s="610"/>
      <c r="Y161" s="610"/>
      <c r="Z161" s="610"/>
      <c r="AA161" s="610"/>
      <c r="AB161" s="610"/>
      <c r="AC161" s="610"/>
      <c r="AD161" s="610"/>
      <c r="AE161" s="610"/>
      <c r="AF161" s="610">
        <f>AF48</f>
        <v>2860.4763185381148</v>
      </c>
      <c r="AG161" s="610">
        <f t="shared" ref="AG161:AM161" si="160">AF161/(1+AG131)</f>
        <v>2724.2631605124902</v>
      </c>
      <c r="AH161" s="610">
        <f t="shared" si="160"/>
        <v>2594.5363433452285</v>
      </c>
      <c r="AI161" s="610">
        <f t="shared" si="160"/>
        <v>2470.9869936621221</v>
      </c>
      <c r="AJ161" s="610">
        <f t="shared" si="160"/>
        <v>2353.3209463448779</v>
      </c>
      <c r="AK161" s="610">
        <f t="shared" si="160"/>
        <v>2241.2580441379787</v>
      </c>
      <c r="AL161" s="610">
        <f t="shared" si="160"/>
        <v>2134.5314706075987</v>
      </c>
      <c r="AM161" s="610">
        <f t="shared" si="160"/>
        <v>2032.8871148643798</v>
      </c>
    </row>
    <row r="162" spans="2:39">
      <c r="B162" s="132">
        <v>44742</v>
      </c>
      <c r="D162" s="610"/>
      <c r="E162" s="610"/>
      <c r="F162" s="610"/>
      <c r="G162" s="610"/>
      <c r="H162" s="610"/>
      <c r="I162" s="610"/>
      <c r="J162" s="610"/>
      <c r="K162" s="610"/>
      <c r="L162" s="610"/>
      <c r="M162" s="610"/>
      <c r="N162" s="610"/>
      <c r="O162" s="610"/>
      <c r="P162" s="610"/>
      <c r="Q162" s="610"/>
      <c r="R162" s="610"/>
      <c r="S162" s="610"/>
      <c r="T162" s="610"/>
      <c r="U162" s="610"/>
      <c r="V162" s="610"/>
      <c r="W162" s="610"/>
      <c r="X162" s="610"/>
      <c r="Y162" s="610"/>
      <c r="Z162" s="610"/>
      <c r="AA162" s="610"/>
      <c r="AB162" s="610"/>
      <c r="AC162" s="610"/>
      <c r="AD162" s="610"/>
      <c r="AE162" s="610"/>
      <c r="AF162" s="610"/>
      <c r="AG162" s="610">
        <f>AG48</f>
        <v>3281.1175834796204</v>
      </c>
      <c r="AH162" s="610">
        <f t="shared" ref="AH162:AM162" si="161">AG162/(1+AH131)</f>
        <v>3124.8738890282098</v>
      </c>
      <c r="AI162" s="610">
        <f t="shared" si="161"/>
        <v>2976.0703705030569</v>
      </c>
      <c r="AJ162" s="610">
        <f t="shared" si="161"/>
        <v>2834.352733812435</v>
      </c>
      <c r="AK162" s="610">
        <f t="shared" si="161"/>
        <v>2699.3835560118428</v>
      </c>
      <c r="AL162" s="610">
        <f t="shared" si="161"/>
        <v>2570.8414819160407</v>
      </c>
      <c r="AM162" s="610">
        <f t="shared" si="161"/>
        <v>2448.4204589676579</v>
      </c>
    </row>
    <row r="163" spans="2:39">
      <c r="B163" s="132">
        <v>44773</v>
      </c>
      <c r="D163" s="610"/>
      <c r="E163" s="610"/>
      <c r="F163" s="610"/>
      <c r="G163" s="610"/>
      <c r="H163" s="610"/>
      <c r="I163" s="610"/>
      <c r="J163" s="610"/>
      <c r="K163" s="610"/>
      <c r="L163" s="610"/>
      <c r="M163" s="610"/>
      <c r="N163" s="610"/>
      <c r="O163" s="610"/>
      <c r="P163" s="610"/>
      <c r="Q163" s="610"/>
      <c r="R163" s="610"/>
      <c r="S163" s="610"/>
      <c r="T163" s="610"/>
      <c r="U163" s="610"/>
      <c r="V163" s="610"/>
      <c r="W163" s="610"/>
      <c r="X163" s="610"/>
      <c r="Y163" s="610"/>
      <c r="Z163" s="610"/>
      <c r="AA163" s="610"/>
      <c r="AB163" s="610"/>
      <c r="AC163" s="610"/>
      <c r="AD163" s="610"/>
      <c r="AE163" s="610"/>
      <c r="AF163" s="610"/>
      <c r="AG163" s="610"/>
      <c r="AH163" s="610">
        <f>AH48</f>
        <v>3765.0457208694293</v>
      </c>
      <c r="AI163" s="610">
        <f>AH163/(1+AI131)</f>
        <v>3585.7578293994561</v>
      </c>
      <c r="AJ163" s="610">
        <f>AI163/(1+AJ131)</f>
        <v>3415.0074565709106</v>
      </c>
      <c r="AK163" s="610">
        <f>AJ163/(1+AK131)</f>
        <v>3252.3880538770577</v>
      </c>
      <c r="AL163" s="610">
        <f>AK163/(1+AL131)</f>
        <v>3097.5124322638644</v>
      </c>
      <c r="AM163" s="610">
        <f>AL163/(1+AM131)</f>
        <v>2950.0118402512994</v>
      </c>
    </row>
    <row r="164" spans="2:39">
      <c r="B164" s="132">
        <v>44804</v>
      </c>
      <c r="D164" s="610"/>
      <c r="E164" s="610"/>
      <c r="F164" s="610"/>
      <c r="G164" s="610"/>
      <c r="H164" s="610"/>
      <c r="I164" s="610"/>
      <c r="J164" s="610"/>
      <c r="K164" s="610"/>
      <c r="L164" s="610"/>
      <c r="M164" s="610"/>
      <c r="N164" s="610"/>
      <c r="O164" s="610"/>
      <c r="P164" s="610"/>
      <c r="Q164" s="610"/>
      <c r="R164" s="610"/>
      <c r="S164" s="610"/>
      <c r="T164" s="610"/>
      <c r="U164" s="610"/>
      <c r="V164" s="610"/>
      <c r="W164" s="610"/>
      <c r="X164" s="610"/>
      <c r="Y164" s="610"/>
      <c r="Z164" s="610"/>
      <c r="AA164" s="610"/>
      <c r="AB164" s="610"/>
      <c r="AC164" s="610"/>
      <c r="AD164" s="610"/>
      <c r="AE164" s="610"/>
      <c r="AF164" s="610"/>
      <c r="AG164" s="610"/>
      <c r="AH164" s="610"/>
      <c r="AI164" s="610">
        <f>AI48</f>
        <v>4321.7494485135549</v>
      </c>
      <c r="AJ164" s="610">
        <f>AI164/(1+AJ131)</f>
        <v>4115.9518557271949</v>
      </c>
      <c r="AK164" s="610">
        <f>AJ164/(1+AK131)</f>
        <v>3919.9541483116141</v>
      </c>
      <c r="AL164" s="610">
        <f>AK164/(1+AL131)</f>
        <v>3733.2896650586799</v>
      </c>
      <c r="AM164" s="610">
        <f>AL164/(1+AM131)</f>
        <v>3555.5139667225521</v>
      </c>
    </row>
    <row r="165" spans="2:39">
      <c r="B165" s="132">
        <v>44834</v>
      </c>
      <c r="D165" s="610"/>
      <c r="E165" s="610"/>
      <c r="F165" s="610"/>
      <c r="G165" s="610"/>
      <c r="H165" s="610"/>
      <c r="I165" s="610"/>
      <c r="J165" s="610"/>
      <c r="K165" s="610"/>
      <c r="L165" s="610"/>
      <c r="M165" s="610"/>
      <c r="N165" s="610"/>
      <c r="O165" s="610"/>
      <c r="P165" s="610"/>
      <c r="Q165" s="610"/>
      <c r="R165" s="610"/>
      <c r="S165" s="610"/>
      <c r="T165" s="610"/>
      <c r="U165" s="610"/>
      <c r="V165" s="610"/>
      <c r="W165" s="610"/>
      <c r="X165" s="610"/>
      <c r="Y165" s="610"/>
      <c r="Z165" s="610"/>
      <c r="AA165" s="610"/>
      <c r="AB165" s="610"/>
      <c r="AC165" s="610"/>
      <c r="AD165" s="610"/>
      <c r="AE165" s="610"/>
      <c r="AF165" s="610"/>
      <c r="AG165" s="610"/>
      <c r="AH165" s="610"/>
      <c r="AI165" s="610"/>
      <c r="AJ165" s="610">
        <f>AJ48</f>
        <v>4962.140889446252</v>
      </c>
      <c r="AK165" s="610">
        <f>AJ165/(1+AK131)</f>
        <v>4725.8484661392877</v>
      </c>
      <c r="AL165" s="610">
        <f>AK165/(1+AL131)</f>
        <v>4500.8080629897977</v>
      </c>
      <c r="AM165" s="610">
        <f>AL165/(1+AM131)</f>
        <v>4286.4838695140925</v>
      </c>
    </row>
    <row r="166" spans="2:39">
      <c r="B166" s="132">
        <v>44865</v>
      </c>
      <c r="D166" s="610"/>
      <c r="E166" s="610"/>
      <c r="F166" s="610"/>
      <c r="G166" s="610"/>
      <c r="H166" s="610"/>
      <c r="I166" s="610"/>
      <c r="J166" s="610"/>
      <c r="K166" s="610"/>
      <c r="L166" s="610"/>
      <c r="M166" s="610"/>
      <c r="N166" s="610"/>
      <c r="O166" s="610"/>
      <c r="P166" s="610"/>
      <c r="Q166" s="610"/>
      <c r="R166" s="610"/>
      <c r="S166" s="610"/>
      <c r="T166" s="610"/>
      <c r="U166" s="610"/>
      <c r="V166" s="610"/>
      <c r="W166" s="610"/>
      <c r="X166" s="610"/>
      <c r="Y166" s="610"/>
      <c r="Z166" s="610"/>
      <c r="AA166" s="610"/>
      <c r="AB166" s="610"/>
      <c r="AC166" s="610"/>
      <c r="AD166" s="610"/>
      <c r="AE166" s="610"/>
      <c r="AF166" s="610"/>
      <c r="AG166" s="610"/>
      <c r="AH166" s="610"/>
      <c r="AI166" s="610"/>
      <c r="AJ166" s="610"/>
      <c r="AK166" s="610">
        <f>AK48</f>
        <v>5698.7690805075936</v>
      </c>
      <c r="AL166" s="610">
        <f>AK166/(1+AL131)</f>
        <v>5427.399124292946</v>
      </c>
      <c r="AM166" s="610">
        <f>AL166/(1+AM131)</f>
        <v>5168.9515469456628</v>
      </c>
    </row>
    <row r="167" spans="2:39">
      <c r="B167" s="132">
        <v>44895</v>
      </c>
      <c r="D167" s="610"/>
      <c r="E167" s="610"/>
      <c r="F167" s="610"/>
      <c r="G167" s="610"/>
      <c r="H167" s="610"/>
      <c r="I167" s="610"/>
      <c r="J167" s="610"/>
      <c r="K167" s="610"/>
      <c r="L167" s="610"/>
      <c r="M167" s="610"/>
      <c r="N167" s="610"/>
      <c r="O167" s="610"/>
      <c r="P167" s="610"/>
      <c r="Q167" s="610"/>
      <c r="R167" s="610"/>
      <c r="S167" s="610"/>
      <c r="T167" s="610"/>
      <c r="U167" s="610"/>
      <c r="V167" s="610"/>
      <c r="W167" s="610"/>
      <c r="X167" s="610"/>
      <c r="Y167" s="610"/>
      <c r="Z167" s="610"/>
      <c r="AA167" s="610"/>
      <c r="AB167" s="610"/>
      <c r="AC167" s="610"/>
      <c r="AD167" s="610"/>
      <c r="AE167" s="610"/>
      <c r="AF167" s="610"/>
      <c r="AG167" s="610"/>
      <c r="AH167" s="610"/>
      <c r="AI167" s="610"/>
      <c r="AJ167" s="610"/>
      <c r="AK167" s="610"/>
      <c r="AL167" s="610">
        <f>AL48</f>
        <v>6546.0655072576074</v>
      </c>
      <c r="AM167" s="610">
        <f>AL167/(1+AM131)</f>
        <v>6234.348102150102</v>
      </c>
    </row>
    <row r="168" spans="2:39">
      <c r="B168" s="132">
        <v>44926</v>
      </c>
      <c r="D168" s="610"/>
      <c r="E168" s="610"/>
      <c r="F168" s="610"/>
      <c r="G168" s="610"/>
      <c r="H168" s="610"/>
      <c r="I168" s="610"/>
      <c r="J168" s="610"/>
      <c r="K168" s="610"/>
      <c r="L168" s="610"/>
      <c r="M168" s="610"/>
      <c r="N168" s="610"/>
      <c r="O168" s="610"/>
      <c r="P168" s="610"/>
      <c r="Q168" s="610"/>
      <c r="R168" s="610"/>
      <c r="S168" s="610"/>
      <c r="T168" s="610"/>
      <c r="U168" s="610"/>
      <c r="V168" s="610"/>
      <c r="W168" s="610"/>
      <c r="X168" s="610"/>
      <c r="Y168" s="610"/>
      <c r="Z168" s="610"/>
      <c r="AA168" s="610"/>
      <c r="AB168" s="610"/>
      <c r="AC168" s="610"/>
      <c r="AD168" s="610"/>
      <c r="AE168" s="610"/>
      <c r="AF168" s="610"/>
      <c r="AG168" s="610"/>
      <c r="AH168" s="610"/>
      <c r="AI168" s="610"/>
      <c r="AJ168" s="610"/>
      <c r="AK168" s="610"/>
      <c r="AL168" s="610"/>
      <c r="AM168" s="610">
        <f>AM48</f>
        <v>7520.6264691763108</v>
      </c>
    </row>
    <row r="169" spans="2:39">
      <c r="B169" s="130" t="s">
        <v>53</v>
      </c>
      <c r="C169" s="129"/>
      <c r="D169" s="611">
        <f t="shared" ref="D169:AM169" si="162">SUM(D133:D168)</f>
        <v>75</v>
      </c>
      <c r="E169" s="611">
        <f t="shared" si="162"/>
        <v>223.30357142857144</v>
      </c>
      <c r="F169" s="611">
        <f t="shared" si="162"/>
        <v>383.25265731292518</v>
      </c>
      <c r="G169" s="611">
        <f t="shared" si="162"/>
        <v>556.08384720703759</v>
      </c>
      <c r="H169" s="611">
        <f t="shared" si="162"/>
        <v>743.15576018687841</v>
      </c>
      <c r="I169" s="611">
        <f t="shared" si="162"/>
        <v>945.96128465884181</v>
      </c>
      <c r="J169" s="611">
        <f t="shared" si="162"/>
        <v>1166.1410413153681</v>
      </c>
      <c r="K169" s="611">
        <f t="shared" si="162"/>
        <v>1405.4981915713299</v>
      </c>
      <c r="L169" s="611">
        <f t="shared" si="162"/>
        <v>1666.0147260476929</v>
      </c>
      <c r="M169" s="611">
        <f t="shared" si="162"/>
        <v>1949.8693811251856</v>
      </c>
      <c r="N169" s="611">
        <f t="shared" si="162"/>
        <v>2259.4573463925922</v>
      </c>
      <c r="O169" s="611">
        <f t="shared" si="162"/>
        <v>2597.4119420963311</v>
      </c>
      <c r="P169" s="611">
        <f t="shared" si="162"/>
        <v>2966.6284636082714</v>
      </c>
      <c r="Q169" s="611">
        <f t="shared" si="162"/>
        <v>3370.2904096300445</v>
      </c>
      <c r="R169" s="611">
        <f t="shared" si="162"/>
        <v>3811.8983325235681</v>
      </c>
      <c r="S169" s="611">
        <f t="shared" si="162"/>
        <v>4295.3015729961116</v>
      </c>
      <c r="T169" s="611">
        <f t="shared" si="162"/>
        <v>4824.7331675906898</v>
      </c>
      <c r="U169" s="611">
        <f t="shared" si="162"/>
        <v>5404.8482462773409</v>
      </c>
      <c r="V169" s="611">
        <f t="shared" si="162"/>
        <v>6040.7662691700079</v>
      </c>
      <c r="W169" s="611">
        <f t="shared" si="162"/>
        <v>6738.1174862959506</v>
      </c>
      <c r="X169" s="611">
        <f t="shared" si="162"/>
        <v>7503.0940427369042</v>
      </c>
      <c r="Y169" s="611">
        <f t="shared" si="162"/>
        <v>8342.5061936928869</v>
      </c>
      <c r="Z169" s="611">
        <f t="shared" si="162"/>
        <v>9263.8441404742734</v>
      </c>
      <c r="AA169" s="611">
        <f t="shared" si="162"/>
        <v>10275.346049528047</v>
      </c>
      <c r="AB169" s="611">
        <f t="shared" si="162"/>
        <v>11447.124934854566</v>
      </c>
      <c r="AC169" s="611">
        <f t="shared" si="162"/>
        <v>12803.028911813341</v>
      </c>
      <c r="AD169" s="611">
        <f t="shared" si="162"/>
        <v>14370.487688294641</v>
      </c>
      <c r="AE169" s="611">
        <f t="shared" si="162"/>
        <v>16181.049704635665</v>
      </c>
      <c r="AF169" s="611">
        <f t="shared" si="162"/>
        <v>18270.999846762559</v>
      </c>
      <c r="AG169" s="611">
        <f t="shared" si="162"/>
        <v>20682.069818491582</v>
      </c>
      <c r="AH169" s="611">
        <f t="shared" si="162"/>
        <v>23462.255071813786</v>
      </c>
      <c r="AI169" s="611">
        <f t="shared" si="162"/>
        <v>26666.754278812397</v>
      </c>
      <c r="AJ169" s="611">
        <f t="shared" si="162"/>
        <v>30359.049726410438</v>
      </c>
      <c r="AK169" s="611">
        <f t="shared" si="162"/>
        <v>34612.149772327059</v>
      </c>
      <c r="AL169" s="611">
        <f t="shared" si="162"/>
        <v>39510.017671378613</v>
      </c>
      <c r="AM169" s="611">
        <f t="shared" si="162"/>
        <v>45149.214727632134</v>
      </c>
    </row>
  </sheetData>
  <mergeCells count="1">
    <mergeCell ref="B4:C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sheetPr>
  <dimension ref="A1:BF55"/>
  <sheetViews>
    <sheetView showGridLines="0" zoomScale="90" zoomScaleNormal="90" workbookViewId="0">
      <pane xSplit="5" ySplit="4" topLeftCell="F5" activePane="bottomRight" state="frozen"/>
      <selection pane="topRight"/>
      <selection pane="bottomLeft"/>
      <selection pane="bottomRight" activeCell="F5" sqref="F5"/>
    </sheetView>
  </sheetViews>
  <sheetFormatPr defaultColWidth="12.5703125" defaultRowHeight="12.75"/>
  <cols>
    <col min="1" max="1" width="1.7109375" style="1" customWidth="1"/>
    <col min="2" max="2" width="17.42578125" style="1" customWidth="1"/>
    <col min="3" max="3" width="15.28515625" style="1" customWidth="1"/>
    <col min="4" max="4" width="12.5703125" style="1" customWidth="1"/>
    <col min="5" max="5" width="12.140625" style="1" customWidth="1"/>
    <col min="6" max="6" width="10.42578125" style="3" customWidth="1"/>
    <col min="7" max="8" width="12.7109375" style="1" bestFit="1" customWidth="1"/>
    <col min="9" max="9" width="12.7109375" style="2" bestFit="1" customWidth="1"/>
    <col min="10" max="41" width="13.42578125" style="1" bestFit="1" customWidth="1"/>
    <col min="42" max="42" width="1.140625" style="1" customWidth="1"/>
    <col min="43" max="54" width="13.42578125" style="1" bestFit="1" customWidth="1"/>
    <col min="55" max="55" width="3.28515625" style="1" customWidth="1"/>
    <col min="56" max="58" width="15" style="1" bestFit="1" customWidth="1"/>
    <col min="59" max="16384" width="12.5703125" style="1"/>
  </cols>
  <sheetData>
    <row r="1" spans="1:58" ht="18.75">
      <c r="B1" s="127" t="s">
        <v>102</v>
      </c>
      <c r="C1" s="123"/>
      <c r="D1" s="123"/>
      <c r="E1" s="123"/>
      <c r="F1" s="125"/>
      <c r="G1" s="123"/>
      <c r="H1" s="123"/>
      <c r="I1" s="124"/>
      <c r="J1" s="123"/>
      <c r="K1" s="123"/>
      <c r="L1" s="123"/>
      <c r="M1" s="123"/>
      <c r="N1" s="123"/>
      <c r="O1" s="123"/>
      <c r="P1" s="123"/>
      <c r="Q1" s="315"/>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316"/>
      <c r="AQ1" s="123"/>
      <c r="AR1" s="123"/>
      <c r="AS1" s="123"/>
      <c r="AT1" s="123"/>
      <c r="AU1" s="123"/>
      <c r="AV1" s="123"/>
      <c r="AW1" s="123"/>
      <c r="AX1" s="123"/>
      <c r="AY1" s="123"/>
      <c r="AZ1" s="123"/>
      <c r="BA1" s="123"/>
      <c r="BB1" s="123"/>
      <c r="BC1" s="123"/>
      <c r="BD1" s="123"/>
      <c r="BE1" s="123"/>
      <c r="BF1" s="123"/>
    </row>
    <row r="2" spans="1:58" ht="18.75">
      <c r="B2" s="317"/>
      <c r="Q2" s="134"/>
      <c r="AQ2" s="134"/>
      <c r="AR2" s="134"/>
      <c r="AS2" s="134"/>
      <c r="AT2" s="134"/>
      <c r="AU2" s="134"/>
      <c r="AV2" s="134"/>
      <c r="AW2" s="134"/>
      <c r="AX2" s="134"/>
      <c r="AY2" s="134"/>
      <c r="AZ2" s="134"/>
      <c r="BA2" s="134"/>
      <c r="BB2" s="134"/>
    </row>
    <row r="3" spans="1:58" ht="13.5" thickBot="1">
      <c r="B3" s="119"/>
      <c r="C3" s="118"/>
      <c r="D3" s="118"/>
      <c r="Q3" s="134"/>
      <c r="AQ3" s="134"/>
      <c r="AR3" s="134"/>
      <c r="AS3" s="134"/>
      <c r="AT3" s="134"/>
      <c r="AU3" s="134"/>
      <c r="AV3" s="134"/>
      <c r="AW3" s="134"/>
      <c r="AX3" s="134"/>
      <c r="AY3" s="134"/>
      <c r="AZ3" s="134"/>
      <c r="BA3" s="134"/>
      <c r="BB3" s="134"/>
    </row>
    <row r="4" spans="1:58" s="82" customFormat="1" ht="13.5" thickBot="1">
      <c r="A4" s="32" t="s">
        <v>0</v>
      </c>
      <c r="B4" s="318" t="str">
        <f>Staffing!B10</f>
        <v>SALES</v>
      </c>
      <c r="C4" s="319"/>
      <c r="D4" s="319"/>
      <c r="E4" s="115"/>
      <c r="F4" s="114">
        <f>'Model &amp; Metrics'!H$4</f>
        <v>43831</v>
      </c>
      <c r="G4" s="114">
        <f>'Model &amp; Metrics'!I$4</f>
        <v>43890</v>
      </c>
      <c r="H4" s="114">
        <f>'Model &amp; Metrics'!J$4</f>
        <v>43921</v>
      </c>
      <c r="I4" s="114">
        <f>'Model &amp; Metrics'!K$4</f>
        <v>43951</v>
      </c>
      <c r="J4" s="114">
        <f>'Model &amp; Metrics'!L$4</f>
        <v>43982</v>
      </c>
      <c r="K4" s="114">
        <f>'Model &amp; Metrics'!M$4</f>
        <v>44012</v>
      </c>
      <c r="L4" s="114">
        <f>'Model &amp; Metrics'!N$4</f>
        <v>44043</v>
      </c>
      <c r="M4" s="114">
        <f>'Model &amp; Metrics'!O$4</f>
        <v>44074</v>
      </c>
      <c r="N4" s="114">
        <f>'Model &amp; Metrics'!P$4</f>
        <v>44104</v>
      </c>
      <c r="O4" s="114">
        <f>'Model &amp; Metrics'!Q$4</f>
        <v>44135</v>
      </c>
      <c r="P4" s="114">
        <f>'Model &amp; Metrics'!R$4</f>
        <v>44165</v>
      </c>
      <c r="Q4" s="114">
        <f>'Model &amp; Metrics'!S$4</f>
        <v>44196</v>
      </c>
      <c r="R4" s="114">
        <f>'Model &amp; Metrics'!T$4</f>
        <v>44227</v>
      </c>
      <c r="S4" s="114">
        <f>'Model &amp; Metrics'!U$4</f>
        <v>44255</v>
      </c>
      <c r="T4" s="114">
        <f>'Model &amp; Metrics'!V$4</f>
        <v>44286</v>
      </c>
      <c r="U4" s="114">
        <f>'Model &amp; Metrics'!W$4</f>
        <v>44316</v>
      </c>
      <c r="V4" s="114">
        <f>'Model &amp; Metrics'!X$4</f>
        <v>44347</v>
      </c>
      <c r="W4" s="114">
        <f>'Model &amp; Metrics'!Y$4</f>
        <v>44377</v>
      </c>
      <c r="X4" s="114">
        <f>'Model &amp; Metrics'!Z$4</f>
        <v>44408</v>
      </c>
      <c r="Y4" s="114">
        <f>'Model &amp; Metrics'!AA$4</f>
        <v>44439</v>
      </c>
      <c r="Z4" s="114">
        <f>'Model &amp; Metrics'!AB$4</f>
        <v>44469</v>
      </c>
      <c r="AA4" s="114">
        <f>'Model &amp; Metrics'!AC$4</f>
        <v>44500</v>
      </c>
      <c r="AB4" s="114">
        <f>'Model &amp; Metrics'!AD$4</f>
        <v>44530</v>
      </c>
      <c r="AC4" s="114">
        <f>'Model &amp; Metrics'!AE$4</f>
        <v>44561</v>
      </c>
      <c r="AD4" s="114">
        <f>'Model &amp; Metrics'!AF$4</f>
        <v>44592</v>
      </c>
      <c r="AE4" s="114">
        <f>'Model &amp; Metrics'!AG$4</f>
        <v>44620</v>
      </c>
      <c r="AF4" s="114">
        <f>'Model &amp; Metrics'!AH$4</f>
        <v>44651</v>
      </c>
      <c r="AG4" s="114">
        <f>'Model &amp; Metrics'!AI$4</f>
        <v>44681</v>
      </c>
      <c r="AH4" s="114">
        <f>'Model &amp; Metrics'!AJ$4</f>
        <v>44712</v>
      </c>
      <c r="AI4" s="114">
        <f>'Model &amp; Metrics'!AK$4</f>
        <v>44742</v>
      </c>
      <c r="AJ4" s="114">
        <f>'Model &amp; Metrics'!AL$4</f>
        <v>44773</v>
      </c>
      <c r="AK4" s="114">
        <f>'Model &amp; Metrics'!AM$4</f>
        <v>44804</v>
      </c>
      <c r="AL4" s="114">
        <f>'Model &amp; Metrics'!AN$4</f>
        <v>44834</v>
      </c>
      <c r="AM4" s="114">
        <f>'Model &amp; Metrics'!AO$4</f>
        <v>44865</v>
      </c>
      <c r="AN4" s="114">
        <f>'Model &amp; Metrics'!AP$4</f>
        <v>44895</v>
      </c>
      <c r="AO4" s="114">
        <f>'Model &amp; Metrics'!AQ$4</f>
        <v>44926</v>
      </c>
      <c r="AQ4" s="320" t="str">
        <f>'Model &amp; Metrics'!AS4</f>
        <v>Q120</v>
      </c>
      <c r="AR4" s="320" t="str">
        <f>'Model &amp; Metrics'!AT4</f>
        <v>Q220</v>
      </c>
      <c r="AS4" s="320" t="str">
        <f>'Model &amp; Metrics'!AU4</f>
        <v>Q320</v>
      </c>
      <c r="AT4" s="320" t="str">
        <f>'Model &amp; Metrics'!AV4</f>
        <v>Q420</v>
      </c>
      <c r="AU4" s="320" t="str">
        <f>'Model &amp; Metrics'!AW4</f>
        <v>Q121</v>
      </c>
      <c r="AV4" s="320" t="str">
        <f>'Model &amp; Metrics'!AX4</f>
        <v>Q221</v>
      </c>
      <c r="AW4" s="320" t="str">
        <f>'Model &amp; Metrics'!AY4</f>
        <v>Q321</v>
      </c>
      <c r="AX4" s="320" t="str">
        <f>'Model &amp; Metrics'!AZ4</f>
        <v>Q421</v>
      </c>
      <c r="AY4" s="320" t="str">
        <f>'Model &amp; Metrics'!BA4</f>
        <v>Q122</v>
      </c>
      <c r="AZ4" s="320" t="str">
        <f>'Model &amp; Metrics'!BB4</f>
        <v>Q222</v>
      </c>
      <c r="BA4" s="320" t="str">
        <f>'Model &amp; Metrics'!BC4</f>
        <v>Q322</v>
      </c>
      <c r="BB4" s="320" t="str">
        <f>'Model &amp; Metrics'!BD4</f>
        <v>Q422</v>
      </c>
      <c r="BD4" s="321">
        <f>'Model &amp; Metrics'!BF4</f>
        <v>2020</v>
      </c>
      <c r="BE4" s="321">
        <f>'Model &amp; Metrics'!BG4</f>
        <v>2021</v>
      </c>
      <c r="BF4" s="321">
        <f>'Model &amp; Metrics'!BH4</f>
        <v>2022</v>
      </c>
    </row>
    <row r="5" spans="1:58" s="82" customFormat="1">
      <c r="A5" s="32"/>
      <c r="B5" s="322"/>
      <c r="C5" s="322"/>
      <c r="D5" s="322"/>
      <c r="E5" s="86"/>
      <c r="F5" s="87"/>
      <c r="G5" s="86"/>
      <c r="H5" s="86"/>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Q5" s="323"/>
      <c r="AR5" s="323"/>
      <c r="AS5" s="323"/>
      <c r="AT5" s="323"/>
      <c r="AU5" s="323"/>
      <c r="AV5" s="323"/>
      <c r="AW5" s="323"/>
      <c r="AX5" s="323"/>
      <c r="AY5" s="323"/>
      <c r="AZ5" s="323"/>
      <c r="BA5" s="323"/>
      <c r="BB5" s="323"/>
      <c r="BD5" s="85"/>
      <c r="BE5" s="85"/>
      <c r="BF5" s="85"/>
    </row>
    <row r="6" spans="1:58" s="82" customFormat="1">
      <c r="A6" s="32"/>
      <c r="B6" s="324" t="s">
        <v>103</v>
      </c>
      <c r="C6" s="322"/>
      <c r="D6" s="322"/>
      <c r="E6" s="86"/>
      <c r="F6" s="325">
        <f>Staffing!H27</f>
        <v>0</v>
      </c>
      <c r="G6" s="325">
        <f>Staffing!I27</f>
        <v>0</v>
      </c>
      <c r="H6" s="325">
        <f>Staffing!J27</f>
        <v>0</v>
      </c>
      <c r="I6" s="325">
        <f>Staffing!K27</f>
        <v>0</v>
      </c>
      <c r="J6" s="325">
        <f>Staffing!L27</f>
        <v>0</v>
      </c>
      <c r="K6" s="325">
        <f>Staffing!M27</f>
        <v>0</v>
      </c>
      <c r="L6" s="325">
        <f>Staffing!N27</f>
        <v>0</v>
      </c>
      <c r="M6" s="325">
        <f>Staffing!O27</f>
        <v>0</v>
      </c>
      <c r="N6" s="325">
        <f>Staffing!P27</f>
        <v>0</v>
      </c>
      <c r="O6" s="325">
        <f>Staffing!Q27</f>
        <v>0</v>
      </c>
      <c r="P6" s="325">
        <f>Staffing!R27</f>
        <v>0</v>
      </c>
      <c r="Q6" s="325">
        <f>Staffing!S27</f>
        <v>0</v>
      </c>
      <c r="R6" s="325">
        <f>Staffing!T27</f>
        <v>1</v>
      </c>
      <c r="S6" s="325">
        <f>Staffing!U27</f>
        <v>1</v>
      </c>
      <c r="T6" s="325">
        <f>Staffing!V27</f>
        <v>1</v>
      </c>
      <c r="U6" s="325">
        <f>Staffing!W27</f>
        <v>1</v>
      </c>
      <c r="V6" s="325">
        <f>Staffing!X27</f>
        <v>1</v>
      </c>
      <c r="W6" s="325">
        <f>Staffing!Y27</f>
        <v>2</v>
      </c>
      <c r="X6" s="325">
        <f>Staffing!Z27</f>
        <v>2</v>
      </c>
      <c r="Y6" s="325">
        <f>Staffing!AA27</f>
        <v>2</v>
      </c>
      <c r="Z6" s="325">
        <f>Staffing!AB27</f>
        <v>2</v>
      </c>
      <c r="AA6" s="325">
        <f>Staffing!AC27</f>
        <v>2</v>
      </c>
      <c r="AB6" s="325">
        <f>Staffing!AD27</f>
        <v>3</v>
      </c>
      <c r="AC6" s="325">
        <f>Staffing!AE27</f>
        <v>3</v>
      </c>
      <c r="AD6" s="325">
        <f>Staffing!AF27</f>
        <v>3</v>
      </c>
      <c r="AE6" s="325">
        <f>Staffing!AG27</f>
        <v>3</v>
      </c>
      <c r="AF6" s="325">
        <f>Staffing!AH27</f>
        <v>3</v>
      </c>
      <c r="AG6" s="325">
        <f>Staffing!AI27</f>
        <v>3</v>
      </c>
      <c r="AH6" s="325">
        <f>Staffing!AJ27</f>
        <v>4</v>
      </c>
      <c r="AI6" s="325">
        <f>Staffing!AK27</f>
        <v>4</v>
      </c>
      <c r="AJ6" s="325">
        <f>Staffing!AL27</f>
        <v>4</v>
      </c>
      <c r="AK6" s="325">
        <f>Staffing!AM27</f>
        <v>4</v>
      </c>
      <c r="AL6" s="325">
        <f>Staffing!AN27</f>
        <v>4</v>
      </c>
      <c r="AM6" s="325">
        <f>Staffing!AO27</f>
        <v>4</v>
      </c>
      <c r="AN6" s="325">
        <f>Staffing!AP27</f>
        <v>4</v>
      </c>
      <c r="AO6" s="325">
        <f>Staffing!AQ27</f>
        <v>4</v>
      </c>
      <c r="AP6" s="325"/>
      <c r="AQ6" s="327">
        <f>H6</f>
        <v>0</v>
      </c>
      <c r="AR6" s="327">
        <f>K6</f>
        <v>0</v>
      </c>
      <c r="AS6" s="327">
        <f>N6</f>
        <v>0</v>
      </c>
      <c r="AT6" s="327">
        <f>Q6</f>
        <v>0</v>
      </c>
      <c r="AU6" s="327">
        <f>T6</f>
        <v>1</v>
      </c>
      <c r="AV6" s="327">
        <f>W6</f>
        <v>2</v>
      </c>
      <c r="AW6" s="327">
        <f>Z6</f>
        <v>2</v>
      </c>
      <c r="AX6" s="327">
        <f>AC6</f>
        <v>3</v>
      </c>
      <c r="AY6" s="327">
        <f>AF6</f>
        <v>3</v>
      </c>
      <c r="AZ6" s="327">
        <f>AI6</f>
        <v>4</v>
      </c>
      <c r="BA6" s="327">
        <f>+AL6</f>
        <v>4</v>
      </c>
      <c r="BB6" s="327">
        <f>+AO6</f>
        <v>4</v>
      </c>
      <c r="BC6" s="330"/>
      <c r="BD6" s="349">
        <f>AT6</f>
        <v>0</v>
      </c>
      <c r="BE6" s="349">
        <f>AX6</f>
        <v>3</v>
      </c>
      <c r="BF6" s="349">
        <f>BB6</f>
        <v>4</v>
      </c>
    </row>
    <row r="7" spans="1:58" s="82" customFormat="1">
      <c r="A7" s="32"/>
      <c r="B7" s="322"/>
      <c r="C7" s="322"/>
      <c r="D7" s="322"/>
      <c r="E7" s="86"/>
      <c r="F7" s="87"/>
      <c r="G7" s="86"/>
      <c r="H7" s="86"/>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Q7" s="85"/>
      <c r="AR7" s="85"/>
      <c r="AS7" s="85"/>
      <c r="AT7" s="85"/>
      <c r="AU7" s="85"/>
      <c r="AV7" s="85"/>
      <c r="AW7" s="85"/>
      <c r="AX7" s="85"/>
      <c r="AY7" s="85"/>
      <c r="AZ7" s="85"/>
      <c r="BA7" s="85"/>
      <c r="BB7" s="85"/>
      <c r="BD7" s="85"/>
      <c r="BE7" s="85"/>
      <c r="BF7" s="85"/>
    </row>
    <row r="8" spans="1:58">
      <c r="B8" s="4" t="s">
        <v>104</v>
      </c>
      <c r="C8" s="326"/>
      <c r="D8" s="326"/>
      <c r="E8" s="326"/>
      <c r="F8" s="327"/>
      <c r="G8" s="327"/>
      <c r="H8" s="327"/>
      <c r="I8" s="327"/>
      <c r="J8" s="327"/>
      <c r="K8" s="327"/>
      <c r="L8" s="327"/>
      <c r="M8" s="327"/>
      <c r="N8" s="327"/>
      <c r="O8" s="327"/>
      <c r="P8" s="327"/>
      <c r="Q8" s="328"/>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Q8" s="328"/>
      <c r="AR8" s="328"/>
      <c r="AS8" s="328"/>
      <c r="AT8" s="328"/>
      <c r="AU8" s="328"/>
      <c r="AV8" s="328"/>
      <c r="AW8" s="328"/>
      <c r="AX8" s="328"/>
      <c r="AY8" s="328"/>
      <c r="AZ8" s="328"/>
      <c r="BA8" s="328"/>
      <c r="BB8" s="328"/>
      <c r="BD8" s="328"/>
      <c r="BE8" s="328"/>
      <c r="BF8" s="328"/>
    </row>
    <row r="9" spans="1:58" s="330" customFormat="1">
      <c r="A9" s="1"/>
      <c r="B9" s="329" t="s">
        <v>105</v>
      </c>
      <c r="C9" s="326"/>
      <c r="D9" s="326"/>
      <c r="E9" s="326"/>
      <c r="F9" s="327">
        <f>Staffing!H28</f>
        <v>0</v>
      </c>
      <c r="G9" s="327">
        <f>Staffing!I28</f>
        <v>0</v>
      </c>
      <c r="H9" s="327">
        <f>Staffing!J28</f>
        <v>0</v>
      </c>
      <c r="I9" s="327">
        <f>Staffing!K28</f>
        <v>0</v>
      </c>
      <c r="J9" s="327">
        <f>Staffing!L28</f>
        <v>0</v>
      </c>
      <c r="K9" s="327">
        <f>Staffing!M28</f>
        <v>0</v>
      </c>
      <c r="L9" s="327">
        <f>Staffing!N28</f>
        <v>0</v>
      </c>
      <c r="M9" s="327">
        <f>Staffing!O28</f>
        <v>0</v>
      </c>
      <c r="N9" s="327">
        <f>Staffing!P28</f>
        <v>0</v>
      </c>
      <c r="O9" s="327">
        <f>Staffing!Q28</f>
        <v>0</v>
      </c>
      <c r="P9" s="327">
        <f>Staffing!R28</f>
        <v>0</v>
      </c>
      <c r="Q9" s="328">
        <f>Staffing!S28</f>
        <v>0</v>
      </c>
      <c r="R9" s="327">
        <f>Staffing!T28</f>
        <v>10000</v>
      </c>
      <c r="S9" s="327">
        <f>Staffing!U28</f>
        <v>10000</v>
      </c>
      <c r="T9" s="327">
        <f>Staffing!V28</f>
        <v>10000</v>
      </c>
      <c r="U9" s="327">
        <f>Staffing!W28</f>
        <v>10000</v>
      </c>
      <c r="V9" s="327">
        <f>Staffing!X28</f>
        <v>10000</v>
      </c>
      <c r="W9" s="327">
        <f>Staffing!Y28</f>
        <v>15416.666666666668</v>
      </c>
      <c r="X9" s="327">
        <f>Staffing!Z28</f>
        <v>15416.666666666668</v>
      </c>
      <c r="Y9" s="327">
        <f>Staffing!AA28</f>
        <v>15416.666666666668</v>
      </c>
      <c r="Z9" s="327">
        <f>Staffing!AB28</f>
        <v>15416.666666666668</v>
      </c>
      <c r="AA9" s="327">
        <f>Staffing!AC28</f>
        <v>15416.666666666668</v>
      </c>
      <c r="AB9" s="327">
        <f>Staffing!AD28</f>
        <v>22916.666666666668</v>
      </c>
      <c r="AC9" s="327">
        <f>Staffing!AE28</f>
        <v>22916.666666666668</v>
      </c>
      <c r="AD9" s="327">
        <f>Staffing!AF28</f>
        <v>23216.666666666668</v>
      </c>
      <c r="AE9" s="327">
        <f>Staffing!AG28</f>
        <v>23216.666666666668</v>
      </c>
      <c r="AF9" s="327">
        <f>Staffing!AH28</f>
        <v>23216.666666666668</v>
      </c>
      <c r="AG9" s="327">
        <f>Staffing!AI28</f>
        <v>23216.666666666668</v>
      </c>
      <c r="AH9" s="327">
        <f>Staffing!AJ28</f>
        <v>28633.333333333336</v>
      </c>
      <c r="AI9" s="327">
        <f>Staffing!AK28</f>
        <v>28795.833333333336</v>
      </c>
      <c r="AJ9" s="327">
        <f>Staffing!AL28</f>
        <v>28795.833333333336</v>
      </c>
      <c r="AK9" s="327">
        <f>Staffing!AM28</f>
        <v>28795.833333333336</v>
      </c>
      <c r="AL9" s="327">
        <f>Staffing!AN28</f>
        <v>28795.833333333336</v>
      </c>
      <c r="AM9" s="327">
        <f>Staffing!AO28</f>
        <v>28795.833333333336</v>
      </c>
      <c r="AN9" s="327">
        <f>Staffing!AP28</f>
        <v>29020.833333333336</v>
      </c>
      <c r="AO9" s="327">
        <f>Staffing!AQ28</f>
        <v>29020.833333333336</v>
      </c>
      <c r="AQ9" s="328">
        <f>SUM(F9:H9)</f>
        <v>0</v>
      </c>
      <c r="AR9" s="328">
        <f>SUM(I9:K9)</f>
        <v>0</v>
      </c>
      <c r="AS9" s="328">
        <f>SUM(L9:N9)</f>
        <v>0</v>
      </c>
      <c r="AT9" s="328">
        <f>SUM(O9:Q9)</f>
        <v>0</v>
      </c>
      <c r="AU9" s="328">
        <f>SUM(R9:T9)</f>
        <v>30000</v>
      </c>
      <c r="AV9" s="328">
        <f>SUM(U9:W9)</f>
        <v>35416.666666666672</v>
      </c>
      <c r="AW9" s="328">
        <f>SUM(X9:Z9)</f>
        <v>46250</v>
      </c>
      <c r="AX9" s="328">
        <f>SUM(AA9:AC9)</f>
        <v>61250</v>
      </c>
      <c r="AY9" s="328">
        <f>SUM(AD9:AF9)</f>
        <v>69650</v>
      </c>
      <c r="AZ9" s="328">
        <f>SUM(AG9:AI9)</f>
        <v>80645.833333333343</v>
      </c>
      <c r="BA9" s="328">
        <f>SUM(AJ9:AL9)</f>
        <v>86387.5</v>
      </c>
      <c r="BB9" s="328">
        <f>SUM(AM9:AO9)</f>
        <v>86837.5</v>
      </c>
      <c r="BD9" s="328">
        <f>SUM(AQ9:AT9)</f>
        <v>0</v>
      </c>
      <c r="BE9" s="328">
        <f>SUM(AU9:AX9)</f>
        <v>172916.66666666669</v>
      </c>
      <c r="BF9" s="328">
        <f>SUM(AY9:BB9)</f>
        <v>323520.83333333337</v>
      </c>
    </row>
    <row r="10" spans="1:58" s="330" customFormat="1">
      <c r="A10" s="1"/>
      <c r="B10" s="329" t="s">
        <v>106</v>
      </c>
      <c r="C10" s="326"/>
      <c r="D10" s="326"/>
      <c r="E10" s="326"/>
      <c r="F10" s="327">
        <f>Staffing!H29+Staffing!H30</f>
        <v>0</v>
      </c>
      <c r="G10" s="327">
        <f>Staffing!I29+Staffing!I30</f>
        <v>0</v>
      </c>
      <c r="H10" s="327">
        <f>Staffing!J29+Staffing!J30</f>
        <v>0</v>
      </c>
      <c r="I10" s="327">
        <f>Staffing!K29+Staffing!K30</f>
        <v>0</v>
      </c>
      <c r="J10" s="327">
        <f>Staffing!L29+Staffing!L30</f>
        <v>0</v>
      </c>
      <c r="K10" s="327">
        <f>Staffing!M29+Staffing!M30</f>
        <v>0</v>
      </c>
      <c r="L10" s="327">
        <f>Staffing!N29+Staffing!N30</f>
        <v>0</v>
      </c>
      <c r="M10" s="327">
        <f>Staffing!O29+Staffing!O30</f>
        <v>0</v>
      </c>
      <c r="N10" s="327">
        <f>Staffing!P29+Staffing!P30</f>
        <v>0</v>
      </c>
      <c r="O10" s="327">
        <f>Staffing!Q29+Staffing!Q30</f>
        <v>0</v>
      </c>
      <c r="P10" s="327">
        <f>Staffing!R29+Staffing!R30</f>
        <v>0</v>
      </c>
      <c r="Q10" s="328">
        <f>Staffing!S29+Staffing!S30</f>
        <v>0</v>
      </c>
      <c r="R10" s="327">
        <f>Staffing!T29+Staffing!T30</f>
        <v>1865</v>
      </c>
      <c r="S10" s="327">
        <f>Staffing!U29+Staffing!U30</f>
        <v>1865</v>
      </c>
      <c r="T10" s="327">
        <f>Staffing!V29+Staffing!V30</f>
        <v>1865</v>
      </c>
      <c r="U10" s="327">
        <f>Staffing!W29+Staffing!W30</f>
        <v>1865</v>
      </c>
      <c r="V10" s="327">
        <f>Staffing!X29+Staffing!X30</f>
        <v>1865</v>
      </c>
      <c r="W10" s="327">
        <f>Staffing!Y29+Staffing!Y30</f>
        <v>2875.2083333333339</v>
      </c>
      <c r="X10" s="327">
        <f>Staffing!Z29+Staffing!Z30</f>
        <v>2875.2083333333339</v>
      </c>
      <c r="Y10" s="327">
        <f>Staffing!AA29+Staffing!AA30</f>
        <v>2875.2083333333339</v>
      </c>
      <c r="Z10" s="327">
        <f>Staffing!AB29+Staffing!AB30</f>
        <v>2875.2083333333339</v>
      </c>
      <c r="AA10" s="327">
        <f>Staffing!AC29+Staffing!AC30</f>
        <v>2875.2083333333339</v>
      </c>
      <c r="AB10" s="327">
        <f>Staffing!AD29+Staffing!AD30</f>
        <v>4273.9583333333339</v>
      </c>
      <c r="AC10" s="327">
        <f>Staffing!AE29+Staffing!AE30</f>
        <v>4273.9583333333339</v>
      </c>
      <c r="AD10" s="327">
        <f>Staffing!AF29+Staffing!AF30</f>
        <v>4329.9083333333338</v>
      </c>
      <c r="AE10" s="327">
        <f>Staffing!AG29+Staffing!AG30</f>
        <v>4329.9083333333338</v>
      </c>
      <c r="AF10" s="327">
        <f>Staffing!AH29+Staffing!AH30</f>
        <v>4329.9083333333338</v>
      </c>
      <c r="AG10" s="327">
        <f>Staffing!AI29+Staffing!AI30</f>
        <v>4329.9083333333338</v>
      </c>
      <c r="AH10" s="327">
        <f>Staffing!AJ29+Staffing!AJ30</f>
        <v>5340.1166666666668</v>
      </c>
      <c r="AI10" s="327">
        <f>Staffing!AK29+Staffing!AK30</f>
        <v>5370.4229166666673</v>
      </c>
      <c r="AJ10" s="327">
        <f>Staffing!AL29+Staffing!AL30</f>
        <v>5370.4229166666673</v>
      </c>
      <c r="AK10" s="327">
        <f>Staffing!AM29+Staffing!AM30</f>
        <v>5370.4229166666673</v>
      </c>
      <c r="AL10" s="327">
        <f>Staffing!AN29+Staffing!AN30</f>
        <v>5370.4229166666673</v>
      </c>
      <c r="AM10" s="327">
        <f>Staffing!AO29+Staffing!AO30</f>
        <v>5370.4229166666673</v>
      </c>
      <c r="AN10" s="327">
        <f>Staffing!AP29+Staffing!AP30</f>
        <v>5412.3854166666679</v>
      </c>
      <c r="AO10" s="327">
        <f>Staffing!AQ29+Staffing!AQ30</f>
        <v>5412.3854166666679</v>
      </c>
      <c r="AQ10" s="328">
        <f>SUM(F10:H10)</f>
        <v>0</v>
      </c>
      <c r="AR10" s="328">
        <f>SUM(I10:K10)</f>
        <v>0</v>
      </c>
      <c r="AS10" s="328">
        <f>SUM(L10:N10)</f>
        <v>0</v>
      </c>
      <c r="AT10" s="328">
        <f>SUM(O10:Q10)</f>
        <v>0</v>
      </c>
      <c r="AU10" s="328">
        <f>SUM(R10:T10)</f>
        <v>5595</v>
      </c>
      <c r="AV10" s="328">
        <f>SUM(U10:W10)</f>
        <v>6605.2083333333339</v>
      </c>
      <c r="AW10" s="328">
        <f>SUM(X10:Z10)</f>
        <v>8625.6250000000018</v>
      </c>
      <c r="AX10" s="328">
        <f>SUM(AA10:AC10)</f>
        <v>11423.125000000002</v>
      </c>
      <c r="AY10" s="328">
        <f t="shared" ref="AY10" si="0">SUM(AD10:AF10)</f>
        <v>12989.725000000002</v>
      </c>
      <c r="AZ10" s="328">
        <f>SUM(AG10:AI10)</f>
        <v>15040.447916666668</v>
      </c>
      <c r="BA10" s="328">
        <f>SUM(AJ10:AL10)</f>
        <v>16111.268750000003</v>
      </c>
      <c r="BB10" s="328">
        <f>SUM(AM10:AO10)</f>
        <v>16195.193750000002</v>
      </c>
      <c r="BD10" s="328">
        <f t="shared" ref="BD10:BD17" si="1">SUM(AQ10:AT10)</f>
        <v>0</v>
      </c>
      <c r="BE10" s="328">
        <f t="shared" ref="BE10:BE17" si="2">SUM(AU10:AX10)</f>
        <v>32248.958333333336</v>
      </c>
      <c r="BF10" s="328">
        <f>SUM(AY10:BB10)</f>
        <v>60336.635416666672</v>
      </c>
    </row>
    <row r="11" spans="1:58" s="330" customFormat="1">
      <c r="A11" s="1"/>
      <c r="B11" s="58" t="s">
        <v>107</v>
      </c>
      <c r="D11" s="326"/>
      <c r="E11" s="326"/>
      <c r="F11" s="331">
        <v>0</v>
      </c>
      <c r="G11" s="331">
        <v>0</v>
      </c>
      <c r="H11" s="331">
        <v>0</v>
      </c>
      <c r="I11" s="331">
        <v>0</v>
      </c>
      <c r="J11" s="331">
        <v>0</v>
      </c>
      <c r="K11" s="331">
        <v>0</v>
      </c>
      <c r="L11" s="331">
        <v>0</v>
      </c>
      <c r="M11" s="331">
        <v>0</v>
      </c>
      <c r="N11" s="331">
        <v>0</v>
      </c>
      <c r="O11" s="331">
        <v>0</v>
      </c>
      <c r="P11" s="331">
        <v>0</v>
      </c>
      <c r="Q11" s="331">
        <v>0</v>
      </c>
      <c r="R11" s="331">
        <v>0</v>
      </c>
      <c r="S11" s="331">
        <v>0</v>
      </c>
      <c r="T11" s="331">
        <v>0</v>
      </c>
      <c r="U11" s="331">
        <v>0</v>
      </c>
      <c r="V11" s="331">
        <v>0</v>
      </c>
      <c r="W11" s="331">
        <v>0</v>
      </c>
      <c r="X11" s="331">
        <v>0</v>
      </c>
      <c r="Y11" s="331">
        <v>0</v>
      </c>
      <c r="Z11" s="331">
        <v>0</v>
      </c>
      <c r="AA11" s="331">
        <v>0</v>
      </c>
      <c r="AB11" s="331">
        <v>0</v>
      </c>
      <c r="AC11" s="331">
        <v>0</v>
      </c>
      <c r="AD11" s="331">
        <v>0</v>
      </c>
      <c r="AE11" s="331">
        <v>0</v>
      </c>
      <c r="AF11" s="331">
        <v>0</v>
      </c>
      <c r="AG11" s="331">
        <v>0</v>
      </c>
      <c r="AH11" s="331">
        <v>0</v>
      </c>
      <c r="AI11" s="331">
        <v>0</v>
      </c>
      <c r="AJ11" s="331">
        <v>0</v>
      </c>
      <c r="AK11" s="331">
        <v>0</v>
      </c>
      <c r="AL11" s="331">
        <v>0</v>
      </c>
      <c r="AM11" s="331">
        <v>0</v>
      </c>
      <c r="AN11" s="331">
        <v>0</v>
      </c>
      <c r="AO11" s="331">
        <v>0</v>
      </c>
      <c r="AP11" s="327"/>
      <c r="AQ11" s="328">
        <f>SUM(F11:H11)</f>
        <v>0</v>
      </c>
      <c r="AR11" s="328">
        <f>SUM(I11:K11)</f>
        <v>0</v>
      </c>
      <c r="AS11" s="328">
        <f>SUM(L11:N11)</f>
        <v>0</v>
      </c>
      <c r="AT11" s="328">
        <f>SUM(O11:Q11)</f>
        <v>0</v>
      </c>
      <c r="AU11" s="328">
        <f>SUM(R11:T11)</f>
        <v>0</v>
      </c>
      <c r="AV11" s="328">
        <f>SUM(U11:W11)</f>
        <v>0</v>
      </c>
      <c r="AW11" s="328">
        <f>SUM(X11:Z11)</f>
        <v>0</v>
      </c>
      <c r="AX11" s="328">
        <f>SUM(AA11:AC11)</f>
        <v>0</v>
      </c>
      <c r="AY11" s="328">
        <f t="shared" ref="AY11" si="3">SUM(AD11:AF11)</f>
        <v>0</v>
      </c>
      <c r="AZ11" s="328">
        <f>SUM(AG11:AI11)</f>
        <v>0</v>
      </c>
      <c r="BA11" s="328">
        <f>SUM(AJ11:AL11)</f>
        <v>0</v>
      </c>
      <c r="BB11" s="328">
        <f>SUM(AM11:AO11)</f>
        <v>0</v>
      </c>
      <c r="BC11" s="327"/>
      <c r="BD11" s="328">
        <f t="shared" ref="BD11" si="4">SUM(AQ11:AT11)</f>
        <v>0</v>
      </c>
      <c r="BE11" s="328">
        <f t="shared" ref="BE11" si="5">SUM(AU11:AX11)</f>
        <v>0</v>
      </c>
      <c r="BF11" s="328">
        <f>SUM(AY11:BB11)</f>
        <v>0</v>
      </c>
    </row>
    <row r="12" spans="1:58" s="330" customFormat="1" ht="6" customHeight="1">
      <c r="A12" s="1"/>
      <c r="B12" s="329"/>
      <c r="C12" s="326"/>
      <c r="D12" s="326"/>
      <c r="E12" s="326"/>
      <c r="F12" s="331"/>
      <c r="G12" s="331"/>
      <c r="H12" s="331"/>
      <c r="I12" s="331"/>
      <c r="J12" s="331"/>
      <c r="K12" s="331"/>
      <c r="L12" s="331"/>
      <c r="M12" s="331"/>
      <c r="N12" s="331"/>
      <c r="O12" s="331"/>
      <c r="P12" s="331"/>
      <c r="Q12" s="332"/>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Q12" s="332"/>
      <c r="AR12" s="332"/>
      <c r="AS12" s="332"/>
      <c r="AT12" s="332"/>
      <c r="AU12" s="332"/>
      <c r="AV12" s="332"/>
      <c r="AW12" s="332"/>
      <c r="AX12" s="332"/>
      <c r="AY12" s="332"/>
      <c r="AZ12" s="332"/>
      <c r="BA12" s="332"/>
      <c r="BB12" s="332"/>
      <c r="BD12" s="332"/>
      <c r="BE12" s="332"/>
      <c r="BF12" s="332"/>
    </row>
    <row r="13" spans="1:58">
      <c r="B13" s="333" t="str">
        <f>"TOTAL "&amp;B8</f>
        <v>TOTAL PAYROLL</v>
      </c>
      <c r="C13" s="334"/>
      <c r="D13" s="334"/>
      <c r="E13" s="334"/>
      <c r="F13" s="218">
        <f t="shared" ref="F13:AC13" si="6">SUM(F9:F12)</f>
        <v>0</v>
      </c>
      <c r="G13" s="218">
        <f t="shared" si="6"/>
        <v>0</v>
      </c>
      <c r="H13" s="218">
        <f t="shared" si="6"/>
        <v>0</v>
      </c>
      <c r="I13" s="218">
        <f t="shared" si="6"/>
        <v>0</v>
      </c>
      <c r="J13" s="218">
        <f t="shared" si="6"/>
        <v>0</v>
      </c>
      <c r="K13" s="218">
        <f t="shared" si="6"/>
        <v>0</v>
      </c>
      <c r="L13" s="218">
        <f t="shared" si="6"/>
        <v>0</v>
      </c>
      <c r="M13" s="218">
        <f t="shared" si="6"/>
        <v>0</v>
      </c>
      <c r="N13" s="218">
        <f t="shared" si="6"/>
        <v>0</v>
      </c>
      <c r="O13" s="218">
        <f t="shared" si="6"/>
        <v>0</v>
      </c>
      <c r="P13" s="218">
        <f t="shared" si="6"/>
        <v>0</v>
      </c>
      <c r="Q13" s="218">
        <f t="shared" si="6"/>
        <v>0</v>
      </c>
      <c r="R13" s="218">
        <f t="shared" si="6"/>
        <v>11865</v>
      </c>
      <c r="S13" s="218">
        <f t="shared" si="6"/>
        <v>11865</v>
      </c>
      <c r="T13" s="218">
        <f t="shared" si="6"/>
        <v>11865</v>
      </c>
      <c r="U13" s="218">
        <f t="shared" si="6"/>
        <v>11865</v>
      </c>
      <c r="V13" s="218">
        <f t="shared" si="6"/>
        <v>11865</v>
      </c>
      <c r="W13" s="218">
        <f t="shared" si="6"/>
        <v>18291.875</v>
      </c>
      <c r="X13" s="218">
        <f t="shared" si="6"/>
        <v>18291.875</v>
      </c>
      <c r="Y13" s="218">
        <f t="shared" si="6"/>
        <v>18291.875</v>
      </c>
      <c r="Z13" s="218">
        <f t="shared" si="6"/>
        <v>18291.875</v>
      </c>
      <c r="AA13" s="218">
        <f t="shared" si="6"/>
        <v>18291.875</v>
      </c>
      <c r="AB13" s="218">
        <f t="shared" si="6"/>
        <v>27190.625</v>
      </c>
      <c r="AC13" s="218">
        <f t="shared" si="6"/>
        <v>27190.625</v>
      </c>
      <c r="AD13" s="218">
        <f t="shared" ref="AD13:AO13" si="7">SUM(AD9:AD12)</f>
        <v>27546.575000000001</v>
      </c>
      <c r="AE13" s="218">
        <f t="shared" si="7"/>
        <v>27546.575000000001</v>
      </c>
      <c r="AF13" s="218">
        <f t="shared" si="7"/>
        <v>27546.575000000001</v>
      </c>
      <c r="AG13" s="218">
        <f t="shared" si="7"/>
        <v>27546.575000000001</v>
      </c>
      <c r="AH13" s="218">
        <f t="shared" si="7"/>
        <v>33973.450000000004</v>
      </c>
      <c r="AI13" s="218">
        <f t="shared" si="7"/>
        <v>34166.256250000006</v>
      </c>
      <c r="AJ13" s="218">
        <f t="shared" si="7"/>
        <v>34166.256250000006</v>
      </c>
      <c r="AK13" s="218">
        <f t="shared" si="7"/>
        <v>34166.256250000006</v>
      </c>
      <c r="AL13" s="218">
        <f t="shared" si="7"/>
        <v>34166.256250000006</v>
      </c>
      <c r="AM13" s="218">
        <f t="shared" si="7"/>
        <v>34166.256250000006</v>
      </c>
      <c r="AN13" s="218">
        <f t="shared" si="7"/>
        <v>34433.21875</v>
      </c>
      <c r="AO13" s="218">
        <f t="shared" si="7"/>
        <v>34433.21875</v>
      </c>
      <c r="AQ13" s="218">
        <f t="shared" ref="AQ13:AW13" si="8">SUM(AQ9:AQ12)</f>
        <v>0</v>
      </c>
      <c r="AR13" s="218">
        <f t="shared" si="8"/>
        <v>0</v>
      </c>
      <c r="AS13" s="218">
        <f t="shared" si="8"/>
        <v>0</v>
      </c>
      <c r="AT13" s="218">
        <f t="shared" si="8"/>
        <v>0</v>
      </c>
      <c r="AU13" s="218">
        <f t="shared" si="8"/>
        <v>35595</v>
      </c>
      <c r="AV13" s="218">
        <f t="shared" si="8"/>
        <v>42021.875000000007</v>
      </c>
      <c r="AW13" s="218">
        <f t="shared" si="8"/>
        <v>54875.625</v>
      </c>
      <c r="AX13" s="218">
        <f>SUM(AX9:AX12)</f>
        <v>72673.125</v>
      </c>
      <c r="AY13" s="218">
        <f>SUM(AY9:AY12)</f>
        <v>82639.725000000006</v>
      </c>
      <c r="AZ13" s="218">
        <f>SUM(AZ9:AZ12)</f>
        <v>95686.281250000015</v>
      </c>
      <c r="BA13" s="218">
        <f>SUM(BA9:BA12)</f>
        <v>102498.76875</v>
      </c>
      <c r="BB13" s="218">
        <f>SUM(BB9:BB12)</f>
        <v>103032.69375000001</v>
      </c>
      <c r="BD13" s="218">
        <f>SUM(AQ13:AT13)</f>
        <v>0</v>
      </c>
      <c r="BE13" s="218">
        <f>SUM(AU13:AX13)</f>
        <v>205165.625</v>
      </c>
      <c r="BF13" s="218">
        <f>SUM(AY13:BB13)</f>
        <v>383857.46875</v>
      </c>
    </row>
    <row r="14" spans="1:58">
      <c r="C14" s="326"/>
      <c r="D14" s="326"/>
      <c r="E14" s="326"/>
      <c r="F14" s="327"/>
      <c r="G14" s="327"/>
      <c r="H14" s="327"/>
      <c r="I14" s="327"/>
      <c r="J14" s="327"/>
      <c r="K14" s="327"/>
      <c r="L14" s="327"/>
      <c r="M14" s="327"/>
      <c r="N14" s="327"/>
      <c r="O14" s="327"/>
      <c r="P14" s="327"/>
      <c r="Q14" s="328"/>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Q14" s="328"/>
      <c r="AR14" s="328"/>
      <c r="AS14" s="328"/>
      <c r="AT14" s="328"/>
      <c r="AU14" s="328"/>
      <c r="AV14" s="328"/>
      <c r="AW14" s="328"/>
      <c r="AX14" s="328"/>
      <c r="AY14" s="328"/>
      <c r="AZ14" s="328"/>
      <c r="BA14" s="328"/>
      <c r="BB14" s="328"/>
      <c r="BD14" s="328"/>
      <c r="BE14" s="328"/>
      <c r="BF14" s="328"/>
    </row>
    <row r="15" spans="1:58">
      <c r="B15" s="4" t="s">
        <v>108</v>
      </c>
      <c r="C15" s="326"/>
      <c r="D15" s="326"/>
      <c r="E15" s="326"/>
      <c r="F15" s="327"/>
      <c r="G15" s="327"/>
      <c r="H15" s="327"/>
      <c r="I15" s="327"/>
      <c r="J15" s="327"/>
      <c r="K15" s="327"/>
      <c r="L15" s="327"/>
      <c r="M15" s="327"/>
      <c r="N15" s="327"/>
      <c r="O15" s="327"/>
      <c r="P15" s="327"/>
      <c r="Q15" s="328"/>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Q15" s="328"/>
      <c r="AR15" s="328"/>
      <c r="AS15" s="328"/>
      <c r="AT15" s="328"/>
      <c r="AU15" s="328"/>
      <c r="AV15" s="328"/>
      <c r="AW15" s="328"/>
      <c r="AX15" s="328"/>
      <c r="AY15" s="328"/>
      <c r="AZ15" s="328"/>
      <c r="BA15" s="328"/>
      <c r="BB15" s="328"/>
      <c r="BD15" s="328"/>
      <c r="BE15" s="328"/>
      <c r="BF15" s="328"/>
    </row>
    <row r="16" spans="1:58">
      <c r="B16" s="335" t="s">
        <v>109</v>
      </c>
      <c r="C16" s="326"/>
      <c r="D16" s="336">
        <v>0</v>
      </c>
      <c r="E16" s="337" t="s">
        <v>110</v>
      </c>
      <c r="F16" s="327">
        <f>$D16</f>
        <v>0</v>
      </c>
      <c r="G16" s="327">
        <f t="shared" ref="G16:AO16" si="9">$D16</f>
        <v>0</v>
      </c>
      <c r="H16" s="327">
        <f t="shared" si="9"/>
        <v>0</v>
      </c>
      <c r="I16" s="327">
        <f t="shared" si="9"/>
        <v>0</v>
      </c>
      <c r="J16" s="327">
        <f t="shared" si="9"/>
        <v>0</v>
      </c>
      <c r="K16" s="327">
        <f t="shared" si="9"/>
        <v>0</v>
      </c>
      <c r="L16" s="327">
        <f t="shared" si="9"/>
        <v>0</v>
      </c>
      <c r="M16" s="327">
        <f t="shared" si="9"/>
        <v>0</v>
      </c>
      <c r="N16" s="327">
        <f t="shared" si="9"/>
        <v>0</v>
      </c>
      <c r="O16" s="327">
        <f t="shared" si="9"/>
        <v>0</v>
      </c>
      <c r="P16" s="327">
        <f t="shared" si="9"/>
        <v>0</v>
      </c>
      <c r="Q16" s="328">
        <f t="shared" si="9"/>
        <v>0</v>
      </c>
      <c r="R16" s="327">
        <f t="shared" si="9"/>
        <v>0</v>
      </c>
      <c r="S16" s="327">
        <f t="shared" si="9"/>
        <v>0</v>
      </c>
      <c r="T16" s="327">
        <f t="shared" si="9"/>
        <v>0</v>
      </c>
      <c r="U16" s="327">
        <f t="shared" si="9"/>
        <v>0</v>
      </c>
      <c r="V16" s="327">
        <f t="shared" si="9"/>
        <v>0</v>
      </c>
      <c r="W16" s="327">
        <f t="shared" si="9"/>
        <v>0</v>
      </c>
      <c r="X16" s="327">
        <f t="shared" si="9"/>
        <v>0</v>
      </c>
      <c r="Y16" s="327">
        <f t="shared" si="9"/>
        <v>0</v>
      </c>
      <c r="Z16" s="327">
        <f t="shared" si="9"/>
        <v>0</v>
      </c>
      <c r="AA16" s="327">
        <f t="shared" si="9"/>
        <v>0</v>
      </c>
      <c r="AB16" s="327">
        <f t="shared" si="9"/>
        <v>0</v>
      </c>
      <c r="AC16" s="327">
        <f t="shared" si="9"/>
        <v>0</v>
      </c>
      <c r="AD16" s="327">
        <f t="shared" si="9"/>
        <v>0</v>
      </c>
      <c r="AE16" s="327">
        <f t="shared" si="9"/>
        <v>0</v>
      </c>
      <c r="AF16" s="327">
        <f t="shared" si="9"/>
        <v>0</v>
      </c>
      <c r="AG16" s="327">
        <f t="shared" si="9"/>
        <v>0</v>
      </c>
      <c r="AH16" s="327">
        <f t="shared" si="9"/>
        <v>0</v>
      </c>
      <c r="AI16" s="327">
        <f t="shared" si="9"/>
        <v>0</v>
      </c>
      <c r="AJ16" s="327">
        <f t="shared" si="9"/>
        <v>0</v>
      </c>
      <c r="AK16" s="327">
        <f t="shared" si="9"/>
        <v>0</v>
      </c>
      <c r="AL16" s="327">
        <f t="shared" si="9"/>
        <v>0</v>
      </c>
      <c r="AM16" s="327">
        <f t="shared" si="9"/>
        <v>0</v>
      </c>
      <c r="AN16" s="327">
        <f t="shared" si="9"/>
        <v>0</v>
      </c>
      <c r="AO16" s="327">
        <f t="shared" si="9"/>
        <v>0</v>
      </c>
      <c r="AQ16" s="328">
        <f>SUM(F16:H16)</f>
        <v>0</v>
      </c>
      <c r="AR16" s="328">
        <f>SUM(I16:K16)</f>
        <v>0</v>
      </c>
      <c r="AS16" s="328">
        <f>SUM(L16:N16)</f>
        <v>0</v>
      </c>
      <c r="AT16" s="328">
        <f>SUM(O16:Q16)</f>
        <v>0</v>
      </c>
      <c r="AU16" s="328">
        <f>SUM(R16:T16)</f>
        <v>0</v>
      </c>
      <c r="AV16" s="328">
        <f>SUM(U16:W16)</f>
        <v>0</v>
      </c>
      <c r="AW16" s="328">
        <f>SUM(X16:Z16)</f>
        <v>0</v>
      </c>
      <c r="AX16" s="328">
        <f>SUM(AA16:AC16)</f>
        <v>0</v>
      </c>
      <c r="AY16" s="328">
        <f>SUM(AD16:AF16)</f>
        <v>0</v>
      </c>
      <c r="AZ16" s="328">
        <f>SUM(AG16:AI16)</f>
        <v>0</v>
      </c>
      <c r="BA16" s="328">
        <f>SUM(AJ16:AL16)</f>
        <v>0</v>
      </c>
      <c r="BB16" s="328">
        <f>SUM(AM16:AO16)</f>
        <v>0</v>
      </c>
      <c r="BD16" s="328">
        <f t="shared" si="1"/>
        <v>0</v>
      </c>
      <c r="BE16" s="328">
        <f t="shared" si="2"/>
        <v>0</v>
      </c>
      <c r="BF16" s="328">
        <f>SUM(AY16:BB16)</f>
        <v>0</v>
      </c>
    </row>
    <row r="17" spans="2:58">
      <c r="B17" s="335" t="s">
        <v>111</v>
      </c>
      <c r="C17" s="326"/>
      <c r="D17" s="326"/>
      <c r="E17" s="326"/>
      <c r="F17" s="331">
        <v>0</v>
      </c>
      <c r="G17" s="331">
        <v>0</v>
      </c>
      <c r="H17" s="331">
        <v>0</v>
      </c>
      <c r="I17" s="331">
        <v>0</v>
      </c>
      <c r="J17" s="331">
        <v>0</v>
      </c>
      <c r="K17" s="331">
        <v>0</v>
      </c>
      <c r="L17" s="331">
        <v>0</v>
      </c>
      <c r="M17" s="331">
        <v>0</v>
      </c>
      <c r="N17" s="331">
        <v>0</v>
      </c>
      <c r="O17" s="331">
        <v>0</v>
      </c>
      <c r="P17" s="331">
        <v>0</v>
      </c>
      <c r="Q17" s="332">
        <v>0</v>
      </c>
      <c r="R17" s="331">
        <v>0</v>
      </c>
      <c r="S17" s="331">
        <v>0</v>
      </c>
      <c r="T17" s="331">
        <v>0</v>
      </c>
      <c r="U17" s="331">
        <v>0</v>
      </c>
      <c r="V17" s="331">
        <v>0</v>
      </c>
      <c r="W17" s="331">
        <v>0</v>
      </c>
      <c r="X17" s="331">
        <v>0</v>
      </c>
      <c r="Y17" s="331">
        <v>0</v>
      </c>
      <c r="Z17" s="331">
        <v>0</v>
      </c>
      <c r="AA17" s="331">
        <v>0</v>
      </c>
      <c r="AB17" s="331">
        <v>0</v>
      </c>
      <c r="AC17" s="331">
        <v>0</v>
      </c>
      <c r="AD17" s="331">
        <v>0</v>
      </c>
      <c r="AE17" s="331">
        <v>0</v>
      </c>
      <c r="AF17" s="331">
        <v>0</v>
      </c>
      <c r="AG17" s="331">
        <v>0</v>
      </c>
      <c r="AH17" s="331">
        <v>0</v>
      </c>
      <c r="AI17" s="331">
        <v>0</v>
      </c>
      <c r="AJ17" s="331">
        <v>0</v>
      </c>
      <c r="AK17" s="331">
        <v>0</v>
      </c>
      <c r="AL17" s="331">
        <v>0</v>
      </c>
      <c r="AM17" s="331">
        <v>0</v>
      </c>
      <c r="AN17" s="331">
        <v>0</v>
      </c>
      <c r="AO17" s="331">
        <v>0</v>
      </c>
      <c r="AQ17" s="328">
        <f>SUM(F17:H17)</f>
        <v>0</v>
      </c>
      <c r="AR17" s="328">
        <f>SUM(I17:K17)</f>
        <v>0</v>
      </c>
      <c r="AS17" s="328">
        <f>SUM(L17:N17)</f>
        <v>0</v>
      </c>
      <c r="AT17" s="328">
        <f>SUM(O17:Q17)</f>
        <v>0</v>
      </c>
      <c r="AU17" s="328">
        <f>SUM(R17:T17)</f>
        <v>0</v>
      </c>
      <c r="AV17" s="328">
        <f>SUM(U17:W17)</f>
        <v>0</v>
      </c>
      <c r="AW17" s="328">
        <f>SUM(X17:Z17)</f>
        <v>0</v>
      </c>
      <c r="AX17" s="328">
        <f>SUM(AA17:AC17)</f>
        <v>0</v>
      </c>
      <c r="AY17" s="328">
        <f>SUM(AD17:AF17)</f>
        <v>0</v>
      </c>
      <c r="AZ17" s="328">
        <f>SUM(AG17:AI17)</f>
        <v>0</v>
      </c>
      <c r="BA17" s="328">
        <f>SUM(AJ17:AL17)</f>
        <v>0</v>
      </c>
      <c r="BB17" s="328">
        <f>SUM(AM17:AO17)</f>
        <v>0</v>
      </c>
      <c r="BD17" s="328">
        <f t="shared" si="1"/>
        <v>0</v>
      </c>
      <c r="BE17" s="328">
        <f t="shared" si="2"/>
        <v>0</v>
      </c>
      <c r="BF17" s="328">
        <f>SUM(AY17:BB17)</f>
        <v>0</v>
      </c>
    </row>
    <row r="18" spans="2:58" ht="6" customHeight="1">
      <c r="B18" s="329"/>
      <c r="C18" s="326"/>
      <c r="D18" s="326"/>
      <c r="E18" s="326"/>
      <c r="F18" s="331"/>
      <c r="G18" s="331"/>
      <c r="H18" s="331"/>
      <c r="I18" s="331"/>
      <c r="J18" s="331"/>
      <c r="K18" s="331"/>
      <c r="L18" s="331"/>
      <c r="M18" s="331"/>
      <c r="N18" s="331"/>
      <c r="O18" s="331"/>
      <c r="P18" s="331"/>
      <c r="Q18" s="332"/>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Q18" s="332"/>
      <c r="AR18" s="332"/>
      <c r="AS18" s="332"/>
      <c r="AT18" s="332"/>
      <c r="AU18" s="332"/>
      <c r="AV18" s="332"/>
      <c r="AW18" s="332"/>
      <c r="AX18" s="332"/>
      <c r="AY18" s="332"/>
      <c r="AZ18" s="332"/>
      <c r="BA18" s="332"/>
      <c r="BB18" s="332"/>
      <c r="BD18" s="332"/>
      <c r="BE18" s="332"/>
      <c r="BF18" s="332"/>
    </row>
    <row r="19" spans="2:58">
      <c r="B19" s="333" t="str">
        <f>"TOTAL "&amp;B15</f>
        <v>TOTAL CONTRACTORS</v>
      </c>
      <c r="C19" s="334"/>
      <c r="D19" s="334"/>
      <c r="E19" s="334"/>
      <c r="F19" s="218">
        <f t="shared" ref="F19:AQ19" si="10">SUM(F16:F18)</f>
        <v>0</v>
      </c>
      <c r="G19" s="218">
        <f t="shared" si="10"/>
        <v>0</v>
      </c>
      <c r="H19" s="218">
        <f t="shared" si="10"/>
        <v>0</v>
      </c>
      <c r="I19" s="218">
        <f t="shared" si="10"/>
        <v>0</v>
      </c>
      <c r="J19" s="218">
        <f t="shared" si="10"/>
        <v>0</v>
      </c>
      <c r="K19" s="218">
        <f t="shared" si="10"/>
        <v>0</v>
      </c>
      <c r="L19" s="218">
        <f t="shared" si="10"/>
        <v>0</v>
      </c>
      <c r="M19" s="218">
        <f t="shared" si="10"/>
        <v>0</v>
      </c>
      <c r="N19" s="218">
        <f t="shared" si="10"/>
        <v>0</v>
      </c>
      <c r="O19" s="218">
        <f t="shared" si="10"/>
        <v>0</v>
      </c>
      <c r="P19" s="218">
        <f t="shared" si="10"/>
        <v>0</v>
      </c>
      <c r="Q19" s="218">
        <f t="shared" si="10"/>
        <v>0</v>
      </c>
      <c r="R19" s="218">
        <f t="shared" si="10"/>
        <v>0</v>
      </c>
      <c r="S19" s="218">
        <f t="shared" si="10"/>
        <v>0</v>
      </c>
      <c r="T19" s="218">
        <f t="shared" si="10"/>
        <v>0</v>
      </c>
      <c r="U19" s="218">
        <f t="shared" si="10"/>
        <v>0</v>
      </c>
      <c r="V19" s="218">
        <f t="shared" si="10"/>
        <v>0</v>
      </c>
      <c r="W19" s="218">
        <f t="shared" si="10"/>
        <v>0</v>
      </c>
      <c r="X19" s="218">
        <f t="shared" si="10"/>
        <v>0</v>
      </c>
      <c r="Y19" s="218">
        <f t="shared" si="10"/>
        <v>0</v>
      </c>
      <c r="Z19" s="218">
        <f t="shared" si="10"/>
        <v>0</v>
      </c>
      <c r="AA19" s="218">
        <f t="shared" si="10"/>
        <v>0</v>
      </c>
      <c r="AB19" s="218">
        <f t="shared" si="10"/>
        <v>0</v>
      </c>
      <c r="AC19" s="218">
        <f t="shared" si="10"/>
        <v>0</v>
      </c>
      <c r="AD19" s="218">
        <f t="shared" ref="AD19:AO19" si="11">SUM(AD16:AD18)</f>
        <v>0</v>
      </c>
      <c r="AE19" s="218">
        <f t="shared" si="11"/>
        <v>0</v>
      </c>
      <c r="AF19" s="218">
        <f t="shared" si="11"/>
        <v>0</v>
      </c>
      <c r="AG19" s="218">
        <f t="shared" si="11"/>
        <v>0</v>
      </c>
      <c r="AH19" s="218">
        <f t="shared" si="11"/>
        <v>0</v>
      </c>
      <c r="AI19" s="218">
        <f t="shared" si="11"/>
        <v>0</v>
      </c>
      <c r="AJ19" s="218">
        <f t="shared" si="11"/>
        <v>0</v>
      </c>
      <c r="AK19" s="218">
        <f t="shared" si="11"/>
        <v>0</v>
      </c>
      <c r="AL19" s="218">
        <f t="shared" si="11"/>
        <v>0</v>
      </c>
      <c r="AM19" s="218">
        <f t="shared" si="11"/>
        <v>0</v>
      </c>
      <c r="AN19" s="218">
        <f t="shared" si="11"/>
        <v>0</v>
      </c>
      <c r="AO19" s="218">
        <f t="shared" si="11"/>
        <v>0</v>
      </c>
      <c r="AQ19" s="218">
        <f t="shared" si="10"/>
        <v>0</v>
      </c>
      <c r="AR19" s="218">
        <f>SUM(AR16:AR18)</f>
        <v>0</v>
      </c>
      <c r="AS19" s="218">
        <f>SUM(AS16:AS18)</f>
        <v>0</v>
      </c>
      <c r="AT19" s="218">
        <f t="shared" ref="AT19:AW19" si="12">SUM(AT16:AT18)</f>
        <v>0</v>
      </c>
      <c r="AU19" s="218">
        <f t="shared" si="12"/>
        <v>0</v>
      </c>
      <c r="AV19" s="218">
        <f t="shared" si="12"/>
        <v>0</v>
      </c>
      <c r="AW19" s="218">
        <f t="shared" si="12"/>
        <v>0</v>
      </c>
      <c r="AX19" s="218">
        <f>SUM(AX16:AX18)</f>
        <v>0</v>
      </c>
      <c r="AY19" s="218">
        <f>SUM(AY16:AY18)</f>
        <v>0</v>
      </c>
      <c r="AZ19" s="218">
        <f>SUM(AZ16:AZ18)</f>
        <v>0</v>
      </c>
      <c r="BA19" s="218">
        <f>SUM(BA16:BA18)</f>
        <v>0</v>
      </c>
      <c r="BB19" s="218">
        <f>SUM(BB16:BB18)</f>
        <v>0</v>
      </c>
      <c r="BD19" s="218">
        <f>SUM(AQ19:AT19)</f>
        <v>0</v>
      </c>
      <c r="BE19" s="218">
        <f>SUM(AU19:AX19)</f>
        <v>0</v>
      </c>
      <c r="BF19" s="218">
        <f>SUM(AY19:BB19)</f>
        <v>0</v>
      </c>
    </row>
    <row r="20" spans="2:58">
      <c r="Q20" s="134"/>
      <c r="AQ20" s="134"/>
      <c r="AR20" s="134"/>
      <c r="AS20" s="134"/>
      <c r="AT20" s="134"/>
      <c r="AU20" s="134"/>
      <c r="AV20" s="134"/>
      <c r="AW20" s="134"/>
      <c r="AX20" s="134"/>
      <c r="AY20" s="134"/>
      <c r="AZ20" s="134"/>
      <c r="BA20" s="134"/>
      <c r="BB20" s="134"/>
      <c r="BD20" s="134"/>
      <c r="BE20" s="134"/>
      <c r="BF20" s="134"/>
    </row>
    <row r="21" spans="2:58">
      <c r="B21" s="4" t="s">
        <v>112</v>
      </c>
      <c r="C21" s="326"/>
      <c r="D21" s="326"/>
      <c r="E21" s="326"/>
      <c r="F21" s="327"/>
      <c r="G21" s="327"/>
      <c r="H21" s="327"/>
      <c r="I21" s="327"/>
      <c r="J21" s="327"/>
      <c r="K21" s="327"/>
      <c r="L21" s="327"/>
      <c r="M21" s="327"/>
      <c r="N21" s="327"/>
      <c r="O21" s="327"/>
      <c r="P21" s="327"/>
      <c r="Q21" s="328"/>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Q21" s="328"/>
      <c r="AR21" s="328"/>
      <c r="AS21" s="328"/>
      <c r="AT21" s="328"/>
      <c r="AU21" s="328"/>
      <c r="AV21" s="328"/>
      <c r="AW21" s="328"/>
      <c r="AX21" s="328"/>
      <c r="AY21" s="328"/>
      <c r="AZ21" s="328"/>
      <c r="BA21" s="328"/>
      <c r="BB21" s="328"/>
      <c r="BD21" s="328"/>
      <c r="BE21" s="328"/>
      <c r="BF21" s="328"/>
    </row>
    <row r="22" spans="2:58">
      <c r="B22" s="335" t="s">
        <v>113</v>
      </c>
      <c r="C22" s="326"/>
      <c r="D22" s="336">
        <v>300</v>
      </c>
      <c r="E22" s="337" t="s">
        <v>114</v>
      </c>
      <c r="F22" s="327">
        <f>$D22*F6</f>
        <v>0</v>
      </c>
      <c r="G22" s="327">
        <f t="shared" ref="G22:AO22" si="13">$D22*G6</f>
        <v>0</v>
      </c>
      <c r="H22" s="327">
        <f t="shared" si="13"/>
        <v>0</v>
      </c>
      <c r="I22" s="327">
        <f t="shared" si="13"/>
        <v>0</v>
      </c>
      <c r="J22" s="327">
        <f t="shared" si="13"/>
        <v>0</v>
      </c>
      <c r="K22" s="327">
        <f t="shared" si="13"/>
        <v>0</v>
      </c>
      <c r="L22" s="327">
        <f t="shared" si="13"/>
        <v>0</v>
      </c>
      <c r="M22" s="327">
        <f t="shared" si="13"/>
        <v>0</v>
      </c>
      <c r="N22" s="327">
        <f t="shared" si="13"/>
        <v>0</v>
      </c>
      <c r="O22" s="327">
        <f t="shared" si="13"/>
        <v>0</v>
      </c>
      <c r="P22" s="327">
        <f t="shared" si="13"/>
        <v>0</v>
      </c>
      <c r="Q22" s="328">
        <f t="shared" si="13"/>
        <v>0</v>
      </c>
      <c r="R22" s="327">
        <f t="shared" si="13"/>
        <v>300</v>
      </c>
      <c r="S22" s="327">
        <f t="shared" si="13"/>
        <v>300</v>
      </c>
      <c r="T22" s="327">
        <f t="shared" si="13"/>
        <v>300</v>
      </c>
      <c r="U22" s="327">
        <f t="shared" si="13"/>
        <v>300</v>
      </c>
      <c r="V22" s="327">
        <f t="shared" si="13"/>
        <v>300</v>
      </c>
      <c r="W22" s="327">
        <f t="shared" si="13"/>
        <v>600</v>
      </c>
      <c r="X22" s="327">
        <f t="shared" si="13"/>
        <v>600</v>
      </c>
      <c r="Y22" s="327">
        <f t="shared" si="13"/>
        <v>600</v>
      </c>
      <c r="Z22" s="327">
        <f t="shared" si="13"/>
        <v>600</v>
      </c>
      <c r="AA22" s="327">
        <f t="shared" si="13"/>
        <v>600</v>
      </c>
      <c r="AB22" s="327">
        <f t="shared" si="13"/>
        <v>900</v>
      </c>
      <c r="AC22" s="327">
        <f t="shared" si="13"/>
        <v>900</v>
      </c>
      <c r="AD22" s="327">
        <f t="shared" si="13"/>
        <v>900</v>
      </c>
      <c r="AE22" s="327">
        <f t="shared" si="13"/>
        <v>900</v>
      </c>
      <c r="AF22" s="327">
        <f t="shared" si="13"/>
        <v>900</v>
      </c>
      <c r="AG22" s="327">
        <f t="shared" si="13"/>
        <v>900</v>
      </c>
      <c r="AH22" s="327">
        <f t="shared" si="13"/>
        <v>1200</v>
      </c>
      <c r="AI22" s="327">
        <f t="shared" si="13"/>
        <v>1200</v>
      </c>
      <c r="AJ22" s="327">
        <f t="shared" si="13"/>
        <v>1200</v>
      </c>
      <c r="AK22" s="327">
        <f t="shared" si="13"/>
        <v>1200</v>
      </c>
      <c r="AL22" s="327">
        <f t="shared" si="13"/>
        <v>1200</v>
      </c>
      <c r="AM22" s="327">
        <f t="shared" si="13"/>
        <v>1200</v>
      </c>
      <c r="AN22" s="327">
        <f t="shared" si="13"/>
        <v>1200</v>
      </c>
      <c r="AO22" s="327">
        <f t="shared" si="13"/>
        <v>1200</v>
      </c>
      <c r="AQ22" s="328">
        <f>SUM(F22:H22)</f>
        <v>0</v>
      </c>
      <c r="AR22" s="328">
        <f>SUM(I22:K22)</f>
        <v>0</v>
      </c>
      <c r="AS22" s="328">
        <f>SUM(L22:N22)</f>
        <v>0</v>
      </c>
      <c r="AT22" s="328">
        <f>SUM(O22:Q22)</f>
        <v>0</v>
      </c>
      <c r="AU22" s="328">
        <f>SUM(R22:T22)</f>
        <v>900</v>
      </c>
      <c r="AV22" s="328">
        <f>SUM(U22:W22)</f>
        <v>1200</v>
      </c>
      <c r="AW22" s="328">
        <f>SUM(X22:Z22)</f>
        <v>1800</v>
      </c>
      <c r="AX22" s="328">
        <f>SUM(AA22:AC22)</f>
        <v>2400</v>
      </c>
      <c r="AY22" s="328">
        <f>SUM(AD22:AF22)</f>
        <v>2700</v>
      </c>
      <c r="AZ22" s="328">
        <f>SUM(AG22:AI22)</f>
        <v>3300</v>
      </c>
      <c r="BA22" s="328">
        <f>SUM(AJ22:AL22)</f>
        <v>3600</v>
      </c>
      <c r="BB22" s="328">
        <f>SUM(AM22:AO22)</f>
        <v>3600</v>
      </c>
      <c r="BD22" s="328">
        <f>SUM(AQ22:AT22)</f>
        <v>0</v>
      </c>
      <c r="BE22" s="328">
        <f>SUM(AU22:AX22)</f>
        <v>6300</v>
      </c>
      <c r="BF22" s="328">
        <f>SUM(AY22:BB22)</f>
        <v>13200</v>
      </c>
    </row>
    <row r="23" spans="2:58">
      <c r="B23" s="335" t="s">
        <v>111</v>
      </c>
      <c r="C23" s="326"/>
      <c r="D23" s="326"/>
      <c r="E23" s="326"/>
      <c r="F23" s="331">
        <v>0</v>
      </c>
      <c r="G23" s="331">
        <v>0</v>
      </c>
      <c r="H23" s="331">
        <v>0</v>
      </c>
      <c r="I23" s="331">
        <v>0</v>
      </c>
      <c r="J23" s="331">
        <v>0</v>
      </c>
      <c r="K23" s="331">
        <v>0</v>
      </c>
      <c r="L23" s="331">
        <v>0</v>
      </c>
      <c r="M23" s="331">
        <v>0</v>
      </c>
      <c r="N23" s="331">
        <v>0</v>
      </c>
      <c r="O23" s="331">
        <v>0</v>
      </c>
      <c r="P23" s="331">
        <v>0</v>
      </c>
      <c r="Q23" s="332">
        <v>0</v>
      </c>
      <c r="R23" s="331">
        <v>0</v>
      </c>
      <c r="S23" s="331">
        <v>0</v>
      </c>
      <c r="T23" s="331">
        <v>0</v>
      </c>
      <c r="U23" s="331">
        <v>0</v>
      </c>
      <c r="V23" s="331">
        <v>0</v>
      </c>
      <c r="W23" s="331">
        <v>0</v>
      </c>
      <c r="X23" s="331">
        <v>0</v>
      </c>
      <c r="Y23" s="331">
        <v>0</v>
      </c>
      <c r="Z23" s="331">
        <v>0</v>
      </c>
      <c r="AA23" s="331">
        <v>0</v>
      </c>
      <c r="AB23" s="331">
        <v>0</v>
      </c>
      <c r="AC23" s="331">
        <v>0</v>
      </c>
      <c r="AD23" s="331">
        <v>0</v>
      </c>
      <c r="AE23" s="331">
        <v>0</v>
      </c>
      <c r="AF23" s="331">
        <v>0</v>
      </c>
      <c r="AG23" s="331">
        <v>0</v>
      </c>
      <c r="AH23" s="331">
        <v>0</v>
      </c>
      <c r="AI23" s="331">
        <v>0</v>
      </c>
      <c r="AJ23" s="331">
        <v>0</v>
      </c>
      <c r="AK23" s="331">
        <v>0</v>
      </c>
      <c r="AL23" s="331">
        <v>0</v>
      </c>
      <c r="AM23" s="331">
        <v>0</v>
      </c>
      <c r="AN23" s="331">
        <v>0</v>
      </c>
      <c r="AO23" s="331">
        <v>0</v>
      </c>
      <c r="AQ23" s="328">
        <f>SUM(F23:H23)</f>
        <v>0</v>
      </c>
      <c r="AR23" s="328">
        <f>SUM(I23:K23)</f>
        <v>0</v>
      </c>
      <c r="AS23" s="328">
        <f>SUM(L23:N23)</f>
        <v>0</v>
      </c>
      <c r="AT23" s="328">
        <f>SUM(O23:Q23)</f>
        <v>0</v>
      </c>
      <c r="AU23" s="328">
        <f>SUM(R23:T23)</f>
        <v>0</v>
      </c>
      <c r="AV23" s="328">
        <f>SUM(U23:W23)</f>
        <v>0</v>
      </c>
      <c r="AW23" s="328">
        <f>SUM(X23:Z23)</f>
        <v>0</v>
      </c>
      <c r="AX23" s="328">
        <f>SUM(AA23:AC23)</f>
        <v>0</v>
      </c>
      <c r="AY23" s="328">
        <f>SUM(AD23:AF23)</f>
        <v>0</v>
      </c>
      <c r="AZ23" s="328">
        <f>SUM(AG23:AI23)</f>
        <v>0</v>
      </c>
      <c r="BA23" s="328">
        <f>SUM(AJ23:AL23)</f>
        <v>0</v>
      </c>
      <c r="BB23" s="328">
        <f>SUM(AM23:AO23)</f>
        <v>0</v>
      </c>
      <c r="BD23" s="328">
        <f>SUM(AQ23:AT23)</f>
        <v>0</v>
      </c>
      <c r="BE23" s="328">
        <f>SUM(AU23:AX23)</f>
        <v>0</v>
      </c>
      <c r="BF23" s="328">
        <f>SUM(AY23:BB23)</f>
        <v>0</v>
      </c>
    </row>
    <row r="24" spans="2:58" ht="6" customHeight="1">
      <c r="B24" s="329"/>
      <c r="C24" s="326"/>
      <c r="D24" s="326"/>
      <c r="E24" s="326"/>
      <c r="F24" s="331"/>
      <c r="G24" s="331"/>
      <c r="H24" s="331"/>
      <c r="I24" s="331"/>
      <c r="J24" s="331"/>
      <c r="K24" s="331"/>
      <c r="L24" s="331"/>
      <c r="M24" s="331"/>
      <c r="N24" s="331"/>
      <c r="O24" s="331"/>
      <c r="P24" s="331"/>
      <c r="Q24" s="332"/>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Q24" s="332"/>
      <c r="AR24" s="332"/>
      <c r="AS24" s="332"/>
      <c r="AT24" s="332"/>
      <c r="AU24" s="332"/>
      <c r="AV24" s="332"/>
      <c r="AW24" s="332"/>
      <c r="AX24" s="332"/>
      <c r="AY24" s="332"/>
      <c r="AZ24" s="332"/>
      <c r="BA24" s="332"/>
      <c r="BB24" s="332"/>
      <c r="BD24" s="332"/>
      <c r="BE24" s="332"/>
      <c r="BF24" s="332"/>
    </row>
    <row r="25" spans="2:58">
      <c r="B25" s="333" t="str">
        <f>"TOTAL "&amp;B21</f>
        <v>TOTAL DUES &amp; SUBSCRIPTIONS</v>
      </c>
      <c r="C25" s="334"/>
      <c r="D25" s="334"/>
      <c r="E25" s="334"/>
      <c r="F25" s="218">
        <f t="shared" ref="F25:AQ25" si="14">SUM(F22:F24)</f>
        <v>0</v>
      </c>
      <c r="G25" s="218">
        <f t="shared" si="14"/>
        <v>0</v>
      </c>
      <c r="H25" s="218">
        <f t="shared" si="14"/>
        <v>0</v>
      </c>
      <c r="I25" s="218">
        <f t="shared" si="14"/>
        <v>0</v>
      </c>
      <c r="J25" s="218">
        <f t="shared" si="14"/>
        <v>0</v>
      </c>
      <c r="K25" s="218">
        <f t="shared" si="14"/>
        <v>0</v>
      </c>
      <c r="L25" s="218">
        <f t="shared" si="14"/>
        <v>0</v>
      </c>
      <c r="M25" s="218">
        <f t="shared" si="14"/>
        <v>0</v>
      </c>
      <c r="N25" s="218">
        <f t="shared" si="14"/>
        <v>0</v>
      </c>
      <c r="O25" s="218">
        <f t="shared" si="14"/>
        <v>0</v>
      </c>
      <c r="P25" s="218">
        <f t="shared" si="14"/>
        <v>0</v>
      </c>
      <c r="Q25" s="218">
        <f t="shared" si="14"/>
        <v>0</v>
      </c>
      <c r="R25" s="218">
        <f t="shared" si="14"/>
        <v>300</v>
      </c>
      <c r="S25" s="218">
        <f t="shared" si="14"/>
        <v>300</v>
      </c>
      <c r="T25" s="218">
        <f t="shared" si="14"/>
        <v>300</v>
      </c>
      <c r="U25" s="218">
        <f t="shared" si="14"/>
        <v>300</v>
      </c>
      <c r="V25" s="218">
        <f t="shared" si="14"/>
        <v>300</v>
      </c>
      <c r="W25" s="218">
        <f t="shared" si="14"/>
        <v>600</v>
      </c>
      <c r="X25" s="218">
        <f t="shared" si="14"/>
        <v>600</v>
      </c>
      <c r="Y25" s="218">
        <f t="shared" si="14"/>
        <v>600</v>
      </c>
      <c r="Z25" s="218">
        <f t="shared" si="14"/>
        <v>600</v>
      </c>
      <c r="AA25" s="218">
        <f t="shared" si="14"/>
        <v>600</v>
      </c>
      <c r="AB25" s="218">
        <f t="shared" si="14"/>
        <v>900</v>
      </c>
      <c r="AC25" s="218">
        <f t="shared" si="14"/>
        <v>900</v>
      </c>
      <c r="AD25" s="218">
        <f t="shared" ref="AD25:AO25" si="15">SUM(AD22:AD24)</f>
        <v>900</v>
      </c>
      <c r="AE25" s="218">
        <f t="shared" si="15"/>
        <v>900</v>
      </c>
      <c r="AF25" s="218">
        <f t="shared" si="15"/>
        <v>900</v>
      </c>
      <c r="AG25" s="218">
        <f t="shared" si="15"/>
        <v>900</v>
      </c>
      <c r="AH25" s="218">
        <f t="shared" si="15"/>
        <v>1200</v>
      </c>
      <c r="AI25" s="218">
        <f t="shared" si="15"/>
        <v>1200</v>
      </c>
      <c r="AJ25" s="218">
        <f t="shared" si="15"/>
        <v>1200</v>
      </c>
      <c r="AK25" s="218">
        <f t="shared" si="15"/>
        <v>1200</v>
      </c>
      <c r="AL25" s="218">
        <f t="shared" si="15"/>
        <v>1200</v>
      </c>
      <c r="AM25" s="218">
        <f t="shared" si="15"/>
        <v>1200</v>
      </c>
      <c r="AN25" s="218">
        <f t="shared" si="15"/>
        <v>1200</v>
      </c>
      <c r="AO25" s="218">
        <f t="shared" si="15"/>
        <v>1200</v>
      </c>
      <c r="AQ25" s="218">
        <f t="shared" si="14"/>
        <v>0</v>
      </c>
      <c r="AR25" s="218">
        <f t="shared" ref="AR25:AW25" si="16">SUM(AR22:AR24)</f>
        <v>0</v>
      </c>
      <c r="AS25" s="218">
        <f t="shared" si="16"/>
        <v>0</v>
      </c>
      <c r="AT25" s="218">
        <f t="shared" si="16"/>
        <v>0</v>
      </c>
      <c r="AU25" s="218">
        <f t="shared" si="16"/>
        <v>900</v>
      </c>
      <c r="AV25" s="218">
        <f t="shared" si="16"/>
        <v>1200</v>
      </c>
      <c r="AW25" s="218">
        <f t="shared" si="16"/>
        <v>1800</v>
      </c>
      <c r="AX25" s="218">
        <f>SUM(AX22:AX24)</f>
        <v>2400</v>
      </c>
      <c r="AY25" s="218">
        <f>SUM(AY21:AY24)</f>
        <v>2700</v>
      </c>
      <c r="AZ25" s="218">
        <f>SUM(AZ21:AZ24)</f>
        <v>3300</v>
      </c>
      <c r="BA25" s="218">
        <f>SUM(BA21:BA24)</f>
        <v>3600</v>
      </c>
      <c r="BB25" s="218">
        <f>SUM(BB21:BB24)</f>
        <v>3600</v>
      </c>
      <c r="BD25" s="218">
        <f>SUM(AQ25:AT25)</f>
        <v>0</v>
      </c>
      <c r="BE25" s="218">
        <f>SUM(AU25:AX25)</f>
        <v>6300</v>
      </c>
      <c r="BF25" s="218">
        <f>SUM(AY25:BB25)</f>
        <v>13200</v>
      </c>
    </row>
    <row r="26" spans="2:58">
      <c r="Q26" s="134"/>
      <c r="AQ26" s="134"/>
      <c r="AR26" s="134"/>
      <c r="AS26" s="134"/>
      <c r="AT26" s="134"/>
      <c r="AU26" s="134"/>
      <c r="AV26" s="134"/>
      <c r="AW26" s="134"/>
      <c r="AX26" s="134"/>
      <c r="AY26" s="134"/>
      <c r="AZ26" s="134"/>
      <c r="BA26" s="134"/>
      <c r="BB26" s="134"/>
      <c r="BD26" s="134"/>
      <c r="BE26" s="134"/>
      <c r="BF26" s="134"/>
    </row>
    <row r="27" spans="2:58">
      <c r="B27" s="4" t="s">
        <v>115</v>
      </c>
      <c r="C27" s="326"/>
      <c r="D27" s="326"/>
      <c r="E27" s="326"/>
      <c r="F27" s="327"/>
      <c r="G27" s="327"/>
      <c r="H27" s="327"/>
      <c r="I27" s="327"/>
      <c r="J27" s="327"/>
      <c r="K27" s="327"/>
      <c r="L27" s="327"/>
      <c r="M27" s="327"/>
      <c r="N27" s="327"/>
      <c r="O27" s="327"/>
      <c r="P27" s="327"/>
      <c r="Q27" s="328"/>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Q27" s="328"/>
      <c r="AR27" s="328"/>
      <c r="AS27" s="328"/>
      <c r="AT27" s="328"/>
      <c r="AU27" s="328"/>
      <c r="AV27" s="328"/>
      <c r="AW27" s="328"/>
      <c r="AX27" s="328"/>
      <c r="AY27" s="328"/>
      <c r="AZ27" s="328"/>
      <c r="BA27" s="328"/>
      <c r="BB27" s="328"/>
      <c r="BD27" s="328"/>
      <c r="BE27" s="328"/>
      <c r="BF27" s="328"/>
    </row>
    <row r="28" spans="2:58">
      <c r="B28" s="335" t="s">
        <v>116</v>
      </c>
      <c r="C28" s="326"/>
      <c r="D28" s="338">
        <v>3000</v>
      </c>
      <c r="E28" s="337" t="s">
        <v>117</v>
      </c>
      <c r="F28" s="327">
        <f>$D28*(F6-E6)</f>
        <v>0</v>
      </c>
      <c r="G28" s="327">
        <f t="shared" ref="G28:AB28" si="17">$D28*(G6-F6)</f>
        <v>0</v>
      </c>
      <c r="H28" s="327">
        <f t="shared" si="17"/>
        <v>0</v>
      </c>
      <c r="I28" s="327">
        <f t="shared" si="17"/>
        <v>0</v>
      </c>
      <c r="J28" s="327">
        <f t="shared" si="17"/>
        <v>0</v>
      </c>
      <c r="K28" s="327">
        <f t="shared" si="17"/>
        <v>0</v>
      </c>
      <c r="L28" s="327">
        <f t="shared" si="17"/>
        <v>0</v>
      </c>
      <c r="M28" s="327">
        <f t="shared" si="17"/>
        <v>0</v>
      </c>
      <c r="N28" s="327">
        <f t="shared" si="17"/>
        <v>0</v>
      </c>
      <c r="O28" s="327">
        <f t="shared" si="17"/>
        <v>0</v>
      </c>
      <c r="P28" s="327">
        <f t="shared" si="17"/>
        <v>0</v>
      </c>
      <c r="Q28" s="328">
        <f t="shared" si="17"/>
        <v>0</v>
      </c>
      <c r="R28" s="327">
        <f t="shared" si="17"/>
        <v>3000</v>
      </c>
      <c r="S28" s="327">
        <f t="shared" si="17"/>
        <v>0</v>
      </c>
      <c r="T28" s="327">
        <f t="shared" si="17"/>
        <v>0</v>
      </c>
      <c r="U28" s="327">
        <f t="shared" si="17"/>
        <v>0</v>
      </c>
      <c r="V28" s="327">
        <f t="shared" si="17"/>
        <v>0</v>
      </c>
      <c r="W28" s="327">
        <f t="shared" si="17"/>
        <v>3000</v>
      </c>
      <c r="X28" s="327">
        <f t="shared" si="17"/>
        <v>0</v>
      </c>
      <c r="Y28" s="327">
        <f t="shared" si="17"/>
        <v>0</v>
      </c>
      <c r="Z28" s="327">
        <f t="shared" si="17"/>
        <v>0</v>
      </c>
      <c r="AA28" s="327">
        <f t="shared" si="17"/>
        <v>0</v>
      </c>
      <c r="AB28" s="327">
        <f t="shared" si="17"/>
        <v>3000</v>
      </c>
      <c r="AC28" s="327">
        <f>$D28*(AC6-AB6)</f>
        <v>0</v>
      </c>
      <c r="AD28" s="327">
        <f t="shared" ref="AD28:AN28" si="18">$D28*(AD6-AC6)</f>
        <v>0</v>
      </c>
      <c r="AE28" s="327">
        <f t="shared" si="18"/>
        <v>0</v>
      </c>
      <c r="AF28" s="327">
        <f t="shared" si="18"/>
        <v>0</v>
      </c>
      <c r="AG28" s="327">
        <f t="shared" si="18"/>
        <v>0</v>
      </c>
      <c r="AH28" s="327">
        <f t="shared" si="18"/>
        <v>3000</v>
      </c>
      <c r="AI28" s="327">
        <f t="shared" si="18"/>
        <v>0</v>
      </c>
      <c r="AJ28" s="327">
        <f t="shared" si="18"/>
        <v>0</v>
      </c>
      <c r="AK28" s="327">
        <f t="shared" si="18"/>
        <v>0</v>
      </c>
      <c r="AL28" s="327">
        <f t="shared" si="18"/>
        <v>0</v>
      </c>
      <c r="AM28" s="327">
        <f t="shared" si="18"/>
        <v>0</v>
      </c>
      <c r="AN28" s="327">
        <f t="shared" si="18"/>
        <v>0</v>
      </c>
      <c r="AO28" s="327">
        <f>$D28*(AO6-AN6)</f>
        <v>0</v>
      </c>
      <c r="AQ28" s="328">
        <f>SUM(F28:H28)</f>
        <v>0</v>
      </c>
      <c r="AR28" s="328">
        <f>SUM(I28:K28)</f>
        <v>0</v>
      </c>
      <c r="AS28" s="328">
        <f>SUM(L28:N28)</f>
        <v>0</v>
      </c>
      <c r="AT28" s="328">
        <f>SUM(O28:Q28)</f>
        <v>0</v>
      </c>
      <c r="AU28" s="328">
        <f>SUM(R28:T28)</f>
        <v>3000</v>
      </c>
      <c r="AV28" s="328">
        <f>SUM(U28:W28)</f>
        <v>3000</v>
      </c>
      <c r="AW28" s="328">
        <f>SUM(X28:Z28)</f>
        <v>0</v>
      </c>
      <c r="AX28" s="328">
        <f>SUM(AA28:AC28)</f>
        <v>3000</v>
      </c>
      <c r="AY28" s="328">
        <f>SUM(AD28:AF28)</f>
        <v>0</v>
      </c>
      <c r="AZ28" s="328">
        <f>SUM(AG28:AI28)</f>
        <v>3000</v>
      </c>
      <c r="BA28" s="328">
        <f>SUM(AJ28:AL28)</f>
        <v>0</v>
      </c>
      <c r="BB28" s="328">
        <f>SUM(AM28:AO28)</f>
        <v>0</v>
      </c>
      <c r="BD28" s="328">
        <f>SUM(AQ28:AT28)</f>
        <v>0</v>
      </c>
      <c r="BE28" s="328">
        <f>SUM(AU28:AX28)</f>
        <v>9000</v>
      </c>
      <c r="BF28" s="328">
        <f>SUM(AY28:BB28)</f>
        <v>3000</v>
      </c>
    </row>
    <row r="29" spans="2:58">
      <c r="B29" s="335" t="s">
        <v>118</v>
      </c>
      <c r="C29" s="326"/>
      <c r="D29" s="339">
        <v>100</v>
      </c>
      <c r="E29" s="337" t="s">
        <v>114</v>
      </c>
      <c r="F29" s="327">
        <f>$D29*F$6</f>
        <v>0</v>
      </c>
      <c r="G29" s="327">
        <f t="shared" ref="G29:AO29" si="19">$D29*G$6</f>
        <v>0</v>
      </c>
      <c r="H29" s="327">
        <f t="shared" si="19"/>
        <v>0</v>
      </c>
      <c r="I29" s="327">
        <f t="shared" si="19"/>
        <v>0</v>
      </c>
      <c r="J29" s="327">
        <f t="shared" si="19"/>
        <v>0</v>
      </c>
      <c r="K29" s="327">
        <f t="shared" si="19"/>
        <v>0</v>
      </c>
      <c r="L29" s="327">
        <f t="shared" si="19"/>
        <v>0</v>
      </c>
      <c r="M29" s="327">
        <f t="shared" si="19"/>
        <v>0</v>
      </c>
      <c r="N29" s="327">
        <f t="shared" si="19"/>
        <v>0</v>
      </c>
      <c r="O29" s="327">
        <f t="shared" si="19"/>
        <v>0</v>
      </c>
      <c r="P29" s="327">
        <f t="shared" si="19"/>
        <v>0</v>
      </c>
      <c r="Q29" s="328">
        <f t="shared" si="19"/>
        <v>0</v>
      </c>
      <c r="R29" s="327">
        <f t="shared" si="19"/>
        <v>100</v>
      </c>
      <c r="S29" s="327">
        <f t="shared" si="19"/>
        <v>100</v>
      </c>
      <c r="T29" s="327">
        <f t="shared" si="19"/>
        <v>100</v>
      </c>
      <c r="U29" s="327">
        <f t="shared" si="19"/>
        <v>100</v>
      </c>
      <c r="V29" s="327">
        <f t="shared" si="19"/>
        <v>100</v>
      </c>
      <c r="W29" s="327">
        <f t="shared" si="19"/>
        <v>200</v>
      </c>
      <c r="X29" s="327">
        <f t="shared" si="19"/>
        <v>200</v>
      </c>
      <c r="Y29" s="327">
        <f t="shared" si="19"/>
        <v>200</v>
      </c>
      <c r="Z29" s="327">
        <f t="shared" si="19"/>
        <v>200</v>
      </c>
      <c r="AA29" s="327">
        <f t="shared" si="19"/>
        <v>200</v>
      </c>
      <c r="AB29" s="327">
        <f t="shared" si="19"/>
        <v>300</v>
      </c>
      <c r="AC29" s="327">
        <f t="shared" si="19"/>
        <v>300</v>
      </c>
      <c r="AD29" s="327">
        <f t="shared" si="19"/>
        <v>300</v>
      </c>
      <c r="AE29" s="327">
        <f t="shared" si="19"/>
        <v>300</v>
      </c>
      <c r="AF29" s="327">
        <f t="shared" si="19"/>
        <v>300</v>
      </c>
      <c r="AG29" s="327">
        <f t="shared" si="19"/>
        <v>300</v>
      </c>
      <c r="AH29" s="327">
        <f t="shared" si="19"/>
        <v>400</v>
      </c>
      <c r="AI29" s="327">
        <f t="shared" si="19"/>
        <v>400</v>
      </c>
      <c r="AJ29" s="327">
        <f t="shared" si="19"/>
        <v>400</v>
      </c>
      <c r="AK29" s="327">
        <f t="shared" si="19"/>
        <v>400</v>
      </c>
      <c r="AL29" s="327">
        <f t="shared" si="19"/>
        <v>400</v>
      </c>
      <c r="AM29" s="327">
        <f t="shared" si="19"/>
        <v>400</v>
      </c>
      <c r="AN29" s="327">
        <f t="shared" si="19"/>
        <v>400</v>
      </c>
      <c r="AO29" s="327">
        <f t="shared" si="19"/>
        <v>400</v>
      </c>
      <c r="AQ29" s="328">
        <f>SUM(F29:H29)</f>
        <v>0</v>
      </c>
      <c r="AR29" s="328">
        <f>SUM(I29:K29)</f>
        <v>0</v>
      </c>
      <c r="AS29" s="328">
        <f>SUM(L29:N29)</f>
        <v>0</v>
      </c>
      <c r="AT29" s="328">
        <f>SUM(O29:Q29)</f>
        <v>0</v>
      </c>
      <c r="AU29" s="328">
        <f>SUM(R29:T29)</f>
        <v>300</v>
      </c>
      <c r="AV29" s="328">
        <f>SUM(U29:W29)</f>
        <v>400</v>
      </c>
      <c r="AW29" s="328">
        <f>SUM(X29:Z29)</f>
        <v>600</v>
      </c>
      <c r="AX29" s="328">
        <f>SUM(AA29:AC29)</f>
        <v>800</v>
      </c>
      <c r="AY29" s="328">
        <f>SUM(AD29:AF29)</f>
        <v>900</v>
      </c>
      <c r="AZ29" s="328">
        <f>SUM(AG29:AI29)</f>
        <v>1100</v>
      </c>
      <c r="BA29" s="328">
        <f>SUM(AJ29:AL29)</f>
        <v>1200</v>
      </c>
      <c r="BB29" s="328">
        <f>SUM(AM29:AO29)</f>
        <v>1200</v>
      </c>
      <c r="BD29" s="328">
        <f>SUM(AQ29:AT29)</f>
        <v>0</v>
      </c>
      <c r="BE29" s="328">
        <f>SUM(AU29:AX29)</f>
        <v>2100</v>
      </c>
      <c r="BF29" s="328">
        <f>SUM(AY29:BB29)</f>
        <v>4400</v>
      </c>
    </row>
    <row r="30" spans="2:58">
      <c r="B30" s="335" t="s">
        <v>111</v>
      </c>
      <c r="C30" s="326"/>
      <c r="D30" s="326"/>
      <c r="E30" s="326"/>
      <c r="F30" s="331">
        <v>0</v>
      </c>
      <c r="G30" s="331">
        <v>0</v>
      </c>
      <c r="H30" s="331">
        <v>0</v>
      </c>
      <c r="I30" s="331">
        <v>0</v>
      </c>
      <c r="J30" s="331">
        <v>0</v>
      </c>
      <c r="K30" s="331">
        <v>0</v>
      </c>
      <c r="L30" s="331">
        <v>0</v>
      </c>
      <c r="M30" s="331">
        <v>0</v>
      </c>
      <c r="N30" s="331">
        <v>0</v>
      </c>
      <c r="O30" s="331">
        <v>0</v>
      </c>
      <c r="P30" s="331">
        <v>0</v>
      </c>
      <c r="Q30" s="332">
        <v>0</v>
      </c>
      <c r="R30" s="331">
        <v>0</v>
      </c>
      <c r="S30" s="331">
        <v>0</v>
      </c>
      <c r="T30" s="331">
        <v>0</v>
      </c>
      <c r="U30" s="331">
        <v>0</v>
      </c>
      <c r="V30" s="331">
        <v>0</v>
      </c>
      <c r="W30" s="331">
        <v>0</v>
      </c>
      <c r="X30" s="331">
        <v>0</v>
      </c>
      <c r="Y30" s="331">
        <v>0</v>
      </c>
      <c r="Z30" s="331">
        <v>0</v>
      </c>
      <c r="AA30" s="331">
        <v>0</v>
      </c>
      <c r="AB30" s="331">
        <v>0</v>
      </c>
      <c r="AC30" s="331">
        <v>0</v>
      </c>
      <c r="AD30" s="331">
        <v>0</v>
      </c>
      <c r="AE30" s="331">
        <v>0</v>
      </c>
      <c r="AF30" s="331">
        <v>0</v>
      </c>
      <c r="AG30" s="331">
        <v>0</v>
      </c>
      <c r="AH30" s="331">
        <v>0</v>
      </c>
      <c r="AI30" s="331">
        <v>0</v>
      </c>
      <c r="AJ30" s="331">
        <v>0</v>
      </c>
      <c r="AK30" s="331">
        <v>0</v>
      </c>
      <c r="AL30" s="331">
        <v>0</v>
      </c>
      <c r="AM30" s="331">
        <v>0</v>
      </c>
      <c r="AN30" s="331">
        <v>0</v>
      </c>
      <c r="AO30" s="331">
        <v>0</v>
      </c>
      <c r="AQ30" s="328">
        <f>SUM(F30:H30)</f>
        <v>0</v>
      </c>
      <c r="AR30" s="328">
        <f>SUM(I30:K30)</f>
        <v>0</v>
      </c>
      <c r="AS30" s="328">
        <f>SUM(L30:N30)</f>
        <v>0</v>
      </c>
      <c r="AT30" s="328">
        <f>SUM(O30:Q30)</f>
        <v>0</v>
      </c>
      <c r="AU30" s="328">
        <f>SUM(R30:T30)</f>
        <v>0</v>
      </c>
      <c r="AV30" s="328">
        <f>SUM(U30:W30)</f>
        <v>0</v>
      </c>
      <c r="AW30" s="328">
        <f>SUM(X30:Z30)</f>
        <v>0</v>
      </c>
      <c r="AX30" s="328">
        <f>SUM(AA30:AC30)</f>
        <v>0</v>
      </c>
      <c r="AY30" s="328">
        <f>SUM(AD30:AF30)</f>
        <v>0</v>
      </c>
      <c r="AZ30" s="328">
        <f>SUM(AG30:AI30)</f>
        <v>0</v>
      </c>
      <c r="BA30" s="328">
        <f>SUM(AJ30:AL30)</f>
        <v>0</v>
      </c>
      <c r="BB30" s="328">
        <f>SUM(AM30:AO30)</f>
        <v>0</v>
      </c>
      <c r="BD30" s="328">
        <f>SUM(AQ30:AT30)</f>
        <v>0</v>
      </c>
      <c r="BE30" s="328">
        <f>SUM(AU30:AX30)</f>
        <v>0</v>
      </c>
      <c r="BF30" s="328">
        <f>SUM(AY30:BB30)</f>
        <v>0</v>
      </c>
    </row>
    <row r="31" spans="2:58" ht="6" customHeight="1">
      <c r="B31" s="329"/>
      <c r="C31" s="326"/>
      <c r="D31" s="326"/>
      <c r="E31" s="326"/>
      <c r="F31" s="331"/>
      <c r="G31" s="331"/>
      <c r="H31" s="331"/>
      <c r="I31" s="331"/>
      <c r="J31" s="331"/>
      <c r="K31" s="331"/>
      <c r="L31" s="331"/>
      <c r="M31" s="331"/>
      <c r="N31" s="331"/>
      <c r="O31" s="331"/>
      <c r="P31" s="331"/>
      <c r="Q31" s="332"/>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Q31" s="332"/>
      <c r="AR31" s="332"/>
      <c r="AS31" s="332"/>
      <c r="AT31" s="332"/>
      <c r="AU31" s="332"/>
      <c r="AV31" s="332"/>
      <c r="AW31" s="332"/>
      <c r="AX31" s="332"/>
      <c r="AY31" s="332"/>
      <c r="AZ31" s="332"/>
      <c r="BA31" s="332"/>
      <c r="BB31" s="332"/>
      <c r="BD31" s="332"/>
      <c r="BE31" s="332"/>
      <c r="BF31" s="332"/>
    </row>
    <row r="32" spans="2:58">
      <c r="B32" s="333" t="str">
        <f>"TOTAL "&amp;B27</f>
        <v>TOTAL EQUIPMENT &amp; TELECOM</v>
      </c>
      <c r="C32" s="334"/>
      <c r="D32" s="334"/>
      <c r="E32" s="334"/>
      <c r="F32" s="218">
        <f t="shared" ref="F32:AQ32" si="20">SUM(F28:F31)</f>
        <v>0</v>
      </c>
      <c r="G32" s="218">
        <f t="shared" si="20"/>
        <v>0</v>
      </c>
      <c r="H32" s="218">
        <f t="shared" si="20"/>
        <v>0</v>
      </c>
      <c r="I32" s="218">
        <f t="shared" si="20"/>
        <v>0</v>
      </c>
      <c r="J32" s="218">
        <f t="shared" si="20"/>
        <v>0</v>
      </c>
      <c r="K32" s="218">
        <f t="shared" si="20"/>
        <v>0</v>
      </c>
      <c r="L32" s="218">
        <f t="shared" si="20"/>
        <v>0</v>
      </c>
      <c r="M32" s="218">
        <f t="shared" si="20"/>
        <v>0</v>
      </c>
      <c r="N32" s="218">
        <f t="shared" si="20"/>
        <v>0</v>
      </c>
      <c r="O32" s="218">
        <f t="shared" si="20"/>
        <v>0</v>
      </c>
      <c r="P32" s="218">
        <f t="shared" si="20"/>
        <v>0</v>
      </c>
      <c r="Q32" s="218">
        <f t="shared" si="20"/>
        <v>0</v>
      </c>
      <c r="R32" s="218">
        <f t="shared" si="20"/>
        <v>3100</v>
      </c>
      <c r="S32" s="218">
        <f t="shared" si="20"/>
        <v>100</v>
      </c>
      <c r="T32" s="218">
        <f t="shared" si="20"/>
        <v>100</v>
      </c>
      <c r="U32" s="218">
        <f t="shared" si="20"/>
        <v>100</v>
      </c>
      <c r="V32" s="218">
        <f t="shared" si="20"/>
        <v>100</v>
      </c>
      <c r="W32" s="218">
        <f t="shared" si="20"/>
        <v>3200</v>
      </c>
      <c r="X32" s="218">
        <f t="shared" si="20"/>
        <v>200</v>
      </c>
      <c r="Y32" s="218">
        <f t="shared" si="20"/>
        <v>200</v>
      </c>
      <c r="Z32" s="218">
        <f t="shared" si="20"/>
        <v>200</v>
      </c>
      <c r="AA32" s="218">
        <f t="shared" si="20"/>
        <v>200</v>
      </c>
      <c r="AB32" s="218">
        <f t="shared" si="20"/>
        <v>3300</v>
      </c>
      <c r="AC32" s="218">
        <f t="shared" si="20"/>
        <v>300</v>
      </c>
      <c r="AD32" s="218">
        <f t="shared" ref="AD32:AO32" si="21">SUM(AD28:AD31)</f>
        <v>300</v>
      </c>
      <c r="AE32" s="218">
        <f t="shared" si="21"/>
        <v>300</v>
      </c>
      <c r="AF32" s="218">
        <f t="shared" si="21"/>
        <v>300</v>
      </c>
      <c r="AG32" s="218">
        <f t="shared" si="21"/>
        <v>300</v>
      </c>
      <c r="AH32" s="218">
        <f t="shared" si="21"/>
        <v>3400</v>
      </c>
      <c r="AI32" s="218">
        <f t="shared" si="21"/>
        <v>400</v>
      </c>
      <c r="AJ32" s="218">
        <f t="shared" si="21"/>
        <v>400</v>
      </c>
      <c r="AK32" s="218">
        <f t="shared" si="21"/>
        <v>400</v>
      </c>
      <c r="AL32" s="218">
        <f t="shared" si="21"/>
        <v>400</v>
      </c>
      <c r="AM32" s="218">
        <f t="shared" si="21"/>
        <v>400</v>
      </c>
      <c r="AN32" s="218">
        <f t="shared" si="21"/>
        <v>400</v>
      </c>
      <c r="AO32" s="218">
        <f t="shared" si="21"/>
        <v>400</v>
      </c>
      <c r="AQ32" s="218">
        <f t="shared" si="20"/>
        <v>0</v>
      </c>
      <c r="AR32" s="218">
        <f t="shared" ref="AR32:AX32" si="22">SUM(AR28:AR31)</f>
        <v>0</v>
      </c>
      <c r="AS32" s="218">
        <f t="shared" si="22"/>
        <v>0</v>
      </c>
      <c r="AT32" s="218">
        <f t="shared" si="22"/>
        <v>0</v>
      </c>
      <c r="AU32" s="218">
        <f t="shared" si="22"/>
        <v>3300</v>
      </c>
      <c r="AV32" s="218">
        <f t="shared" si="22"/>
        <v>3400</v>
      </c>
      <c r="AW32" s="218">
        <f t="shared" si="22"/>
        <v>600</v>
      </c>
      <c r="AX32" s="218">
        <f t="shared" si="22"/>
        <v>3800</v>
      </c>
      <c r="AY32" s="218">
        <f>SUM(AY28:AY31)</f>
        <v>900</v>
      </c>
      <c r="AZ32" s="218">
        <f>SUM(AZ28:AZ31)</f>
        <v>4100</v>
      </c>
      <c r="BA32" s="218">
        <f>SUM(BA28:BA31)</f>
        <v>1200</v>
      </c>
      <c r="BB32" s="218">
        <f>SUM(BB28:BB31)</f>
        <v>1200</v>
      </c>
      <c r="BD32" s="218">
        <f>SUM(AQ32:AT32)</f>
        <v>0</v>
      </c>
      <c r="BE32" s="218">
        <f>SUM(AU32:AX32)</f>
        <v>11100</v>
      </c>
      <c r="BF32" s="218">
        <f>SUM(AY32:BB32)</f>
        <v>7400</v>
      </c>
    </row>
    <row r="33" spans="1:58" s="82" customFormat="1" ht="12" customHeight="1">
      <c r="A33" s="1"/>
      <c r="B33" s="322"/>
      <c r="C33" s="322"/>
      <c r="D33" s="322"/>
      <c r="E33" s="86"/>
      <c r="F33" s="87"/>
      <c r="G33" s="86"/>
      <c r="H33" s="86"/>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Q33" s="85"/>
      <c r="AR33" s="85"/>
      <c r="AS33" s="85"/>
      <c r="AT33" s="85"/>
      <c r="AU33" s="85"/>
      <c r="AV33" s="85"/>
      <c r="AW33" s="85"/>
      <c r="AX33" s="85"/>
      <c r="AY33" s="85"/>
      <c r="AZ33" s="85"/>
      <c r="BA33" s="85"/>
      <c r="BB33" s="85"/>
      <c r="BD33" s="85"/>
      <c r="BE33" s="85"/>
      <c r="BF33" s="85"/>
    </row>
    <row r="34" spans="1:58">
      <c r="B34" s="4" t="s">
        <v>119</v>
      </c>
      <c r="C34" s="326"/>
      <c r="D34" s="326"/>
      <c r="E34" s="326"/>
      <c r="F34" s="327"/>
      <c r="G34" s="327"/>
      <c r="H34" s="327"/>
      <c r="I34" s="327"/>
      <c r="J34" s="327"/>
      <c r="K34" s="327"/>
      <c r="L34" s="327"/>
      <c r="M34" s="327"/>
      <c r="N34" s="327"/>
      <c r="O34" s="327"/>
      <c r="P34" s="327"/>
      <c r="Q34" s="328"/>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Q34" s="328"/>
      <c r="AR34" s="328"/>
      <c r="AS34" s="328"/>
      <c r="AT34" s="328"/>
      <c r="AU34" s="328"/>
      <c r="AV34" s="328"/>
      <c r="AW34" s="328"/>
      <c r="AX34" s="328"/>
      <c r="AY34" s="328"/>
      <c r="AZ34" s="328"/>
      <c r="BA34" s="328"/>
      <c r="BB34" s="328"/>
      <c r="BD34" s="328"/>
      <c r="BE34" s="328"/>
      <c r="BF34" s="328"/>
    </row>
    <row r="35" spans="1:58">
      <c r="B35" s="335" t="s">
        <v>120</v>
      </c>
      <c r="C35" s="326"/>
      <c r="D35" s="336">
        <v>4000</v>
      </c>
      <c r="E35" s="337" t="s">
        <v>114</v>
      </c>
      <c r="F35" s="327">
        <f>$D35*F$6</f>
        <v>0</v>
      </c>
      <c r="G35" s="327">
        <f t="shared" ref="G35:AO35" si="23">$D35*G$6</f>
        <v>0</v>
      </c>
      <c r="H35" s="327">
        <f t="shared" si="23"/>
        <v>0</v>
      </c>
      <c r="I35" s="327">
        <f t="shared" si="23"/>
        <v>0</v>
      </c>
      <c r="J35" s="327">
        <f t="shared" si="23"/>
        <v>0</v>
      </c>
      <c r="K35" s="327">
        <f t="shared" si="23"/>
        <v>0</v>
      </c>
      <c r="L35" s="327">
        <f t="shared" si="23"/>
        <v>0</v>
      </c>
      <c r="M35" s="327">
        <f t="shared" si="23"/>
        <v>0</v>
      </c>
      <c r="N35" s="327">
        <f t="shared" si="23"/>
        <v>0</v>
      </c>
      <c r="O35" s="327">
        <f t="shared" si="23"/>
        <v>0</v>
      </c>
      <c r="P35" s="327">
        <f t="shared" si="23"/>
        <v>0</v>
      </c>
      <c r="Q35" s="328">
        <f t="shared" si="23"/>
        <v>0</v>
      </c>
      <c r="R35" s="327">
        <f t="shared" si="23"/>
        <v>4000</v>
      </c>
      <c r="S35" s="327">
        <f t="shared" si="23"/>
        <v>4000</v>
      </c>
      <c r="T35" s="327">
        <f t="shared" si="23"/>
        <v>4000</v>
      </c>
      <c r="U35" s="327">
        <f t="shared" si="23"/>
        <v>4000</v>
      </c>
      <c r="V35" s="327">
        <f t="shared" si="23"/>
        <v>4000</v>
      </c>
      <c r="W35" s="327">
        <f t="shared" si="23"/>
        <v>8000</v>
      </c>
      <c r="X35" s="327">
        <f t="shared" si="23"/>
        <v>8000</v>
      </c>
      <c r="Y35" s="327">
        <f t="shared" si="23"/>
        <v>8000</v>
      </c>
      <c r="Z35" s="327">
        <f t="shared" si="23"/>
        <v>8000</v>
      </c>
      <c r="AA35" s="327">
        <f t="shared" si="23"/>
        <v>8000</v>
      </c>
      <c r="AB35" s="327">
        <f t="shared" si="23"/>
        <v>12000</v>
      </c>
      <c r="AC35" s="327">
        <f t="shared" si="23"/>
        <v>12000</v>
      </c>
      <c r="AD35" s="327">
        <f t="shared" si="23"/>
        <v>12000</v>
      </c>
      <c r="AE35" s="327">
        <f t="shared" si="23"/>
        <v>12000</v>
      </c>
      <c r="AF35" s="327">
        <f t="shared" si="23"/>
        <v>12000</v>
      </c>
      <c r="AG35" s="327">
        <f t="shared" si="23"/>
        <v>12000</v>
      </c>
      <c r="AH35" s="327">
        <f t="shared" si="23"/>
        <v>16000</v>
      </c>
      <c r="AI35" s="327">
        <f t="shared" si="23"/>
        <v>16000</v>
      </c>
      <c r="AJ35" s="327">
        <f t="shared" si="23"/>
        <v>16000</v>
      </c>
      <c r="AK35" s="327">
        <f t="shared" si="23"/>
        <v>16000</v>
      </c>
      <c r="AL35" s="327">
        <f t="shared" si="23"/>
        <v>16000</v>
      </c>
      <c r="AM35" s="327">
        <f t="shared" si="23"/>
        <v>16000</v>
      </c>
      <c r="AN35" s="327">
        <f t="shared" si="23"/>
        <v>16000</v>
      </c>
      <c r="AO35" s="327">
        <f t="shared" si="23"/>
        <v>16000</v>
      </c>
      <c r="AQ35" s="328">
        <f>SUM(F35:H35)</f>
        <v>0</v>
      </c>
      <c r="AR35" s="328">
        <f>SUM(I35:K35)</f>
        <v>0</v>
      </c>
      <c r="AS35" s="328">
        <f>SUM(L35:N35)</f>
        <v>0</v>
      </c>
      <c r="AT35" s="328">
        <f>SUM(O35:Q35)</f>
        <v>0</v>
      </c>
      <c r="AU35" s="328">
        <f>SUM(R35:T35)</f>
        <v>12000</v>
      </c>
      <c r="AV35" s="328">
        <f>SUM(U35:W35)</f>
        <v>16000</v>
      </c>
      <c r="AW35" s="328">
        <f>SUM(X35:Z35)</f>
        <v>24000</v>
      </c>
      <c r="AX35" s="328">
        <f>SUM(AA35:AC35)</f>
        <v>32000</v>
      </c>
      <c r="AY35" s="328">
        <f>SUM(AD35:AF35)</f>
        <v>36000</v>
      </c>
      <c r="AZ35" s="328">
        <f>SUM(AG35:AI35)</f>
        <v>44000</v>
      </c>
      <c r="BA35" s="328">
        <f>SUM(AJ35:AL35)</f>
        <v>48000</v>
      </c>
      <c r="BB35" s="328">
        <f>SUM(AM35:AO35)</f>
        <v>48000</v>
      </c>
      <c r="BD35" s="328">
        <f>SUM(AQ35:AT35)</f>
        <v>0</v>
      </c>
      <c r="BE35" s="328">
        <f>SUM(AU35:AX35)</f>
        <v>84000</v>
      </c>
      <c r="BF35" s="328">
        <f>SUM(AY35:BB35)</f>
        <v>176000</v>
      </c>
    </row>
    <row r="36" spans="1:58">
      <c r="B36" s="335" t="s">
        <v>111</v>
      </c>
      <c r="C36" s="326"/>
      <c r="D36" s="326"/>
      <c r="E36" s="326"/>
      <c r="F36" s="331">
        <v>0</v>
      </c>
      <c r="G36" s="331">
        <v>0</v>
      </c>
      <c r="H36" s="331">
        <v>0</v>
      </c>
      <c r="I36" s="331">
        <v>0</v>
      </c>
      <c r="J36" s="331">
        <v>0</v>
      </c>
      <c r="K36" s="331">
        <v>0</v>
      </c>
      <c r="L36" s="331">
        <v>0</v>
      </c>
      <c r="M36" s="331">
        <v>0</v>
      </c>
      <c r="N36" s="331">
        <v>0</v>
      </c>
      <c r="O36" s="331">
        <v>0</v>
      </c>
      <c r="P36" s="331">
        <v>0</v>
      </c>
      <c r="Q36" s="332">
        <v>0</v>
      </c>
      <c r="R36" s="331">
        <v>0</v>
      </c>
      <c r="S36" s="331">
        <v>0</v>
      </c>
      <c r="T36" s="331">
        <v>0</v>
      </c>
      <c r="U36" s="331">
        <v>0</v>
      </c>
      <c r="V36" s="331">
        <v>0</v>
      </c>
      <c r="W36" s="331">
        <v>0</v>
      </c>
      <c r="X36" s="331">
        <v>0</v>
      </c>
      <c r="Y36" s="331">
        <v>0</v>
      </c>
      <c r="Z36" s="331">
        <v>0</v>
      </c>
      <c r="AA36" s="331">
        <v>0</v>
      </c>
      <c r="AB36" s="331">
        <v>0</v>
      </c>
      <c r="AC36" s="331">
        <v>0</v>
      </c>
      <c r="AD36" s="331">
        <v>0</v>
      </c>
      <c r="AE36" s="331">
        <v>0</v>
      </c>
      <c r="AF36" s="331">
        <v>0</v>
      </c>
      <c r="AG36" s="331">
        <v>0</v>
      </c>
      <c r="AH36" s="331">
        <v>0</v>
      </c>
      <c r="AI36" s="331">
        <v>0</v>
      </c>
      <c r="AJ36" s="331">
        <v>0</v>
      </c>
      <c r="AK36" s="331">
        <v>0</v>
      </c>
      <c r="AL36" s="331">
        <v>0</v>
      </c>
      <c r="AM36" s="331">
        <v>0</v>
      </c>
      <c r="AN36" s="331">
        <v>0</v>
      </c>
      <c r="AO36" s="331">
        <v>0</v>
      </c>
      <c r="AQ36" s="328">
        <f>SUM(F36:H36)</f>
        <v>0</v>
      </c>
      <c r="AR36" s="328">
        <f>SUM(I36:K36)</f>
        <v>0</v>
      </c>
      <c r="AS36" s="328">
        <f>SUM(L36:N36)</f>
        <v>0</v>
      </c>
      <c r="AT36" s="328">
        <f>SUM(O36:Q36)</f>
        <v>0</v>
      </c>
      <c r="AU36" s="328">
        <f>SUM(R36:T36)</f>
        <v>0</v>
      </c>
      <c r="AV36" s="328">
        <f>SUM(U36:W36)</f>
        <v>0</v>
      </c>
      <c r="AW36" s="328">
        <f>SUM(X36:Z36)</f>
        <v>0</v>
      </c>
      <c r="AX36" s="328">
        <f>SUM(AA36:AC36)</f>
        <v>0</v>
      </c>
      <c r="AY36" s="328">
        <f>SUM(AD36:AF36)</f>
        <v>0</v>
      </c>
      <c r="AZ36" s="328">
        <f>SUM(AG36:AI36)</f>
        <v>0</v>
      </c>
      <c r="BA36" s="328">
        <f>SUM(AJ36:AL36)</f>
        <v>0</v>
      </c>
      <c r="BB36" s="328">
        <f>SUM(AM36:AO36)</f>
        <v>0</v>
      </c>
      <c r="BD36" s="328">
        <f>SUM(AQ36:AT36)</f>
        <v>0</v>
      </c>
      <c r="BE36" s="328">
        <f>SUM(AU36:AX36)</f>
        <v>0</v>
      </c>
      <c r="BF36" s="328">
        <f>SUM(AY36:BB36)</f>
        <v>0</v>
      </c>
    </row>
    <row r="37" spans="1:58" ht="6" customHeight="1">
      <c r="B37" s="329"/>
      <c r="C37" s="326"/>
      <c r="D37" s="326"/>
      <c r="E37" s="326"/>
      <c r="F37" s="331"/>
      <c r="G37" s="331"/>
      <c r="H37" s="331"/>
      <c r="I37" s="331"/>
      <c r="J37" s="331"/>
      <c r="K37" s="331"/>
      <c r="L37" s="331"/>
      <c r="M37" s="331"/>
      <c r="N37" s="331"/>
      <c r="O37" s="331"/>
      <c r="P37" s="331"/>
      <c r="Q37" s="332"/>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Q37" s="332"/>
      <c r="AR37" s="332"/>
      <c r="AS37" s="332"/>
      <c r="AT37" s="332"/>
      <c r="AU37" s="332"/>
      <c r="AV37" s="332"/>
      <c r="AW37" s="332"/>
      <c r="AX37" s="332"/>
      <c r="AY37" s="332"/>
      <c r="AZ37" s="332"/>
      <c r="BA37" s="332"/>
      <c r="BB37" s="332"/>
      <c r="BD37" s="332"/>
      <c r="BE37" s="332"/>
      <c r="BF37" s="332"/>
    </row>
    <row r="38" spans="1:58">
      <c r="B38" s="333" t="str">
        <f>"TOTAL "&amp;B34</f>
        <v>TOTAL T&amp;E</v>
      </c>
      <c r="C38" s="334"/>
      <c r="D38" s="334"/>
      <c r="E38" s="334"/>
      <c r="F38" s="218">
        <f t="shared" ref="F38:AQ38" si="24">SUM(F35:F37)</f>
        <v>0</v>
      </c>
      <c r="G38" s="218">
        <f t="shared" si="24"/>
        <v>0</v>
      </c>
      <c r="H38" s="218">
        <f t="shared" si="24"/>
        <v>0</v>
      </c>
      <c r="I38" s="218">
        <f t="shared" si="24"/>
        <v>0</v>
      </c>
      <c r="J38" s="218">
        <f t="shared" si="24"/>
        <v>0</v>
      </c>
      <c r="K38" s="218">
        <f t="shared" si="24"/>
        <v>0</v>
      </c>
      <c r="L38" s="218">
        <f t="shared" si="24"/>
        <v>0</v>
      </c>
      <c r="M38" s="218">
        <f t="shared" si="24"/>
        <v>0</v>
      </c>
      <c r="N38" s="218">
        <f t="shared" si="24"/>
        <v>0</v>
      </c>
      <c r="O38" s="218">
        <f t="shared" si="24"/>
        <v>0</v>
      </c>
      <c r="P38" s="218">
        <f t="shared" si="24"/>
        <v>0</v>
      </c>
      <c r="Q38" s="218">
        <f t="shared" si="24"/>
        <v>0</v>
      </c>
      <c r="R38" s="218">
        <f t="shared" si="24"/>
        <v>4000</v>
      </c>
      <c r="S38" s="218">
        <f t="shared" si="24"/>
        <v>4000</v>
      </c>
      <c r="T38" s="218">
        <f t="shared" si="24"/>
        <v>4000</v>
      </c>
      <c r="U38" s="218">
        <f t="shared" si="24"/>
        <v>4000</v>
      </c>
      <c r="V38" s="218">
        <f t="shared" si="24"/>
        <v>4000</v>
      </c>
      <c r="W38" s="218">
        <f t="shared" si="24"/>
        <v>8000</v>
      </c>
      <c r="X38" s="218">
        <f t="shared" si="24"/>
        <v>8000</v>
      </c>
      <c r="Y38" s="218">
        <f t="shared" si="24"/>
        <v>8000</v>
      </c>
      <c r="Z38" s="218">
        <f t="shared" si="24"/>
        <v>8000</v>
      </c>
      <c r="AA38" s="218">
        <f t="shared" si="24"/>
        <v>8000</v>
      </c>
      <c r="AB38" s="218">
        <f t="shared" si="24"/>
        <v>12000</v>
      </c>
      <c r="AC38" s="218">
        <f t="shared" si="24"/>
        <v>12000</v>
      </c>
      <c r="AD38" s="218">
        <f t="shared" ref="AD38:AO38" si="25">SUM(AD35:AD37)</f>
        <v>12000</v>
      </c>
      <c r="AE38" s="218">
        <f t="shared" si="25"/>
        <v>12000</v>
      </c>
      <c r="AF38" s="218">
        <f t="shared" si="25"/>
        <v>12000</v>
      </c>
      <c r="AG38" s="218">
        <f t="shared" si="25"/>
        <v>12000</v>
      </c>
      <c r="AH38" s="218">
        <f t="shared" si="25"/>
        <v>16000</v>
      </c>
      <c r="AI38" s="218">
        <f t="shared" si="25"/>
        <v>16000</v>
      </c>
      <c r="AJ38" s="218">
        <f t="shared" si="25"/>
        <v>16000</v>
      </c>
      <c r="AK38" s="218">
        <f t="shared" si="25"/>
        <v>16000</v>
      </c>
      <c r="AL38" s="218">
        <f t="shared" si="25"/>
        <v>16000</v>
      </c>
      <c r="AM38" s="218">
        <f t="shared" si="25"/>
        <v>16000</v>
      </c>
      <c r="AN38" s="218">
        <f t="shared" si="25"/>
        <v>16000</v>
      </c>
      <c r="AO38" s="218">
        <f t="shared" si="25"/>
        <v>16000</v>
      </c>
      <c r="AQ38" s="218">
        <f t="shared" si="24"/>
        <v>0</v>
      </c>
      <c r="AR38" s="218">
        <f t="shared" ref="AR38:AX38" si="26">SUM(AR35:AR37)</f>
        <v>0</v>
      </c>
      <c r="AS38" s="218">
        <f t="shared" si="26"/>
        <v>0</v>
      </c>
      <c r="AT38" s="218">
        <f t="shared" si="26"/>
        <v>0</v>
      </c>
      <c r="AU38" s="218">
        <f t="shared" si="26"/>
        <v>12000</v>
      </c>
      <c r="AV38" s="218">
        <f t="shared" si="26"/>
        <v>16000</v>
      </c>
      <c r="AW38" s="218">
        <f t="shared" si="26"/>
        <v>24000</v>
      </c>
      <c r="AX38" s="218">
        <f t="shared" si="26"/>
        <v>32000</v>
      </c>
      <c r="AY38" s="218">
        <f>SUM(AY34:AY37)</f>
        <v>36000</v>
      </c>
      <c r="AZ38" s="218">
        <f>SUM(AZ34:AZ37)</f>
        <v>44000</v>
      </c>
      <c r="BA38" s="218">
        <f>SUM(BA34:BA37)</f>
        <v>48000</v>
      </c>
      <c r="BB38" s="218">
        <f>SUM(BB34:BB37)</f>
        <v>48000</v>
      </c>
      <c r="BD38" s="218">
        <f>SUM(AQ38:AT38)</f>
        <v>0</v>
      </c>
      <c r="BE38" s="218">
        <f>SUM(AU38:AX38)</f>
        <v>84000</v>
      </c>
      <c r="BF38" s="218">
        <f>SUM(AY38:BB38)</f>
        <v>176000</v>
      </c>
    </row>
    <row r="39" spans="1:58">
      <c r="Q39" s="134"/>
      <c r="AQ39" s="134"/>
      <c r="AR39" s="134"/>
      <c r="AS39" s="134"/>
      <c r="AT39" s="134"/>
      <c r="AU39" s="134"/>
      <c r="AV39" s="134"/>
      <c r="AW39" s="134"/>
      <c r="AX39" s="134"/>
      <c r="AY39" s="134"/>
      <c r="AZ39" s="134"/>
      <c r="BA39" s="134"/>
      <c r="BB39" s="134"/>
      <c r="BD39" s="134"/>
      <c r="BE39" s="134"/>
      <c r="BF39" s="134"/>
    </row>
    <row r="40" spans="1:58">
      <c r="B40" s="340" t="s">
        <v>121</v>
      </c>
      <c r="C40" s="326"/>
      <c r="D40" s="326"/>
      <c r="E40" s="326"/>
      <c r="F40" s="327"/>
      <c r="G40" s="327"/>
      <c r="H40" s="327"/>
      <c r="I40" s="327"/>
      <c r="J40" s="327"/>
      <c r="K40" s="327"/>
      <c r="L40" s="327"/>
      <c r="M40" s="327"/>
      <c r="N40" s="327"/>
      <c r="O40" s="327"/>
      <c r="P40" s="327"/>
      <c r="Q40" s="328"/>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Q40" s="328"/>
      <c r="AR40" s="328"/>
      <c r="AS40" s="328"/>
      <c r="AT40" s="328"/>
      <c r="AU40" s="328"/>
      <c r="AV40" s="328"/>
      <c r="AW40" s="328"/>
      <c r="AX40" s="328"/>
      <c r="AY40" s="328"/>
      <c r="AZ40" s="328"/>
      <c r="BA40" s="328"/>
      <c r="BB40" s="328"/>
      <c r="BD40" s="328"/>
      <c r="BE40" s="328"/>
      <c r="BF40" s="328"/>
    </row>
    <row r="41" spans="1:58">
      <c r="B41" s="335" t="s">
        <v>122</v>
      </c>
      <c r="C41" s="326"/>
      <c r="D41" s="338">
        <v>0</v>
      </c>
      <c r="E41" s="337" t="s">
        <v>110</v>
      </c>
      <c r="F41" s="327">
        <f>$D41</f>
        <v>0</v>
      </c>
      <c r="G41" s="327">
        <f t="shared" ref="G41:AD42" si="27">$D41</f>
        <v>0</v>
      </c>
      <c r="H41" s="327">
        <f t="shared" si="27"/>
        <v>0</v>
      </c>
      <c r="I41" s="327">
        <f t="shared" si="27"/>
        <v>0</v>
      </c>
      <c r="J41" s="327">
        <f t="shared" si="27"/>
        <v>0</v>
      </c>
      <c r="K41" s="327">
        <f t="shared" si="27"/>
        <v>0</v>
      </c>
      <c r="L41" s="327">
        <f t="shared" si="27"/>
        <v>0</v>
      </c>
      <c r="M41" s="327">
        <f t="shared" si="27"/>
        <v>0</v>
      </c>
      <c r="N41" s="327">
        <f t="shared" si="27"/>
        <v>0</v>
      </c>
      <c r="O41" s="327">
        <f t="shared" si="27"/>
        <v>0</v>
      </c>
      <c r="P41" s="327">
        <f t="shared" si="27"/>
        <v>0</v>
      </c>
      <c r="Q41" s="328">
        <f t="shared" si="27"/>
        <v>0</v>
      </c>
      <c r="R41" s="327">
        <f t="shared" si="27"/>
        <v>0</v>
      </c>
      <c r="S41" s="327">
        <f t="shared" si="27"/>
        <v>0</v>
      </c>
      <c r="T41" s="327">
        <f t="shared" si="27"/>
        <v>0</v>
      </c>
      <c r="U41" s="327">
        <f t="shared" si="27"/>
        <v>0</v>
      </c>
      <c r="V41" s="327">
        <f t="shared" si="27"/>
        <v>0</v>
      </c>
      <c r="W41" s="327">
        <f t="shared" si="27"/>
        <v>0</v>
      </c>
      <c r="X41" s="327">
        <f t="shared" si="27"/>
        <v>0</v>
      </c>
      <c r="Y41" s="327">
        <f t="shared" si="27"/>
        <v>0</v>
      </c>
      <c r="Z41" s="327">
        <f t="shared" si="27"/>
        <v>0</v>
      </c>
      <c r="AA41" s="327">
        <f t="shared" si="27"/>
        <v>0</v>
      </c>
      <c r="AB41" s="327">
        <f t="shared" si="27"/>
        <v>0</v>
      </c>
      <c r="AC41" s="327">
        <f t="shared" si="27"/>
        <v>0</v>
      </c>
      <c r="AD41" s="327">
        <f t="shared" si="27"/>
        <v>0</v>
      </c>
      <c r="AE41" s="327">
        <f t="shared" ref="AD41:AO42" si="28">$D41</f>
        <v>0</v>
      </c>
      <c r="AF41" s="327">
        <f t="shared" si="28"/>
        <v>0</v>
      </c>
      <c r="AG41" s="327">
        <f t="shared" si="28"/>
        <v>0</v>
      </c>
      <c r="AH41" s="327">
        <f t="shared" si="28"/>
        <v>0</v>
      </c>
      <c r="AI41" s="327">
        <f t="shared" si="28"/>
        <v>0</v>
      </c>
      <c r="AJ41" s="327">
        <f t="shared" si="28"/>
        <v>0</v>
      </c>
      <c r="AK41" s="327">
        <f t="shared" si="28"/>
        <v>0</v>
      </c>
      <c r="AL41" s="327">
        <f t="shared" si="28"/>
        <v>0</v>
      </c>
      <c r="AM41" s="327">
        <f t="shared" si="28"/>
        <v>0</v>
      </c>
      <c r="AN41" s="327">
        <f t="shared" si="28"/>
        <v>0</v>
      </c>
      <c r="AO41" s="327">
        <f t="shared" si="28"/>
        <v>0</v>
      </c>
      <c r="AQ41" s="328">
        <f>SUM(F41:H41)</f>
        <v>0</v>
      </c>
      <c r="AR41" s="328">
        <f>SUM(I41:K41)</f>
        <v>0</v>
      </c>
      <c r="AS41" s="328">
        <f>SUM(L41:N41)</f>
        <v>0</v>
      </c>
      <c r="AT41" s="328">
        <f>SUM(O41:Q41)</f>
        <v>0</v>
      </c>
      <c r="AU41" s="328">
        <f>SUM(R41:T41)</f>
        <v>0</v>
      </c>
      <c r="AV41" s="328">
        <f>SUM(U41:W41)</f>
        <v>0</v>
      </c>
      <c r="AW41" s="328">
        <f>SUM(X41:Z41)</f>
        <v>0</v>
      </c>
      <c r="AX41" s="328">
        <f>SUM(AA41:AC41)</f>
        <v>0</v>
      </c>
      <c r="AY41" s="328">
        <f>SUM(AD41:AF41)</f>
        <v>0</v>
      </c>
      <c r="AZ41" s="328">
        <f>SUM(AG41:AI41)</f>
        <v>0</v>
      </c>
      <c r="BA41" s="328">
        <f>SUM(AJ41:AL41)</f>
        <v>0</v>
      </c>
      <c r="BB41" s="328">
        <f>SUM(AM41:AO41)</f>
        <v>0</v>
      </c>
      <c r="BD41" s="328">
        <f>SUM(AQ41:AT41)</f>
        <v>0</v>
      </c>
      <c r="BE41" s="328">
        <f>SUM(AU41:AX41)</f>
        <v>0</v>
      </c>
      <c r="BF41" s="328">
        <f>SUM(AY41:BB41)</f>
        <v>0</v>
      </c>
    </row>
    <row r="42" spans="1:58">
      <c r="B42" s="335" t="s">
        <v>122</v>
      </c>
      <c r="C42" s="326"/>
      <c r="D42" s="339">
        <v>0</v>
      </c>
      <c r="E42" s="337" t="s">
        <v>110</v>
      </c>
      <c r="F42" s="327">
        <f>$D42</f>
        <v>0</v>
      </c>
      <c r="G42" s="327">
        <f t="shared" si="27"/>
        <v>0</v>
      </c>
      <c r="H42" s="327">
        <f t="shared" si="27"/>
        <v>0</v>
      </c>
      <c r="I42" s="327">
        <f t="shared" si="27"/>
        <v>0</v>
      </c>
      <c r="J42" s="327">
        <f t="shared" si="27"/>
        <v>0</v>
      </c>
      <c r="K42" s="327">
        <f t="shared" si="27"/>
        <v>0</v>
      </c>
      <c r="L42" s="327">
        <f t="shared" si="27"/>
        <v>0</v>
      </c>
      <c r="M42" s="327">
        <f t="shared" si="27"/>
        <v>0</v>
      </c>
      <c r="N42" s="327">
        <f t="shared" si="27"/>
        <v>0</v>
      </c>
      <c r="O42" s="327">
        <f t="shared" si="27"/>
        <v>0</v>
      </c>
      <c r="P42" s="327">
        <f t="shared" si="27"/>
        <v>0</v>
      </c>
      <c r="Q42" s="328">
        <f t="shared" si="27"/>
        <v>0</v>
      </c>
      <c r="R42" s="327">
        <f t="shared" si="27"/>
        <v>0</v>
      </c>
      <c r="S42" s="327">
        <f t="shared" si="27"/>
        <v>0</v>
      </c>
      <c r="T42" s="327">
        <f t="shared" si="27"/>
        <v>0</v>
      </c>
      <c r="U42" s="327">
        <f t="shared" si="27"/>
        <v>0</v>
      </c>
      <c r="V42" s="327">
        <f t="shared" si="27"/>
        <v>0</v>
      </c>
      <c r="W42" s="327">
        <f t="shared" si="27"/>
        <v>0</v>
      </c>
      <c r="X42" s="327">
        <f t="shared" si="27"/>
        <v>0</v>
      </c>
      <c r="Y42" s="327">
        <f t="shared" si="27"/>
        <v>0</v>
      </c>
      <c r="Z42" s="327">
        <f t="shared" si="27"/>
        <v>0</v>
      </c>
      <c r="AA42" s="327">
        <f t="shared" si="27"/>
        <v>0</v>
      </c>
      <c r="AB42" s="327">
        <f t="shared" si="27"/>
        <v>0</v>
      </c>
      <c r="AC42" s="327">
        <f t="shared" si="27"/>
        <v>0</v>
      </c>
      <c r="AD42" s="327">
        <f t="shared" si="28"/>
        <v>0</v>
      </c>
      <c r="AE42" s="327">
        <f t="shared" si="28"/>
        <v>0</v>
      </c>
      <c r="AF42" s="327">
        <f t="shared" si="28"/>
        <v>0</v>
      </c>
      <c r="AG42" s="327">
        <f t="shared" si="28"/>
        <v>0</v>
      </c>
      <c r="AH42" s="327">
        <f t="shared" si="28"/>
        <v>0</v>
      </c>
      <c r="AI42" s="327">
        <f t="shared" si="28"/>
        <v>0</v>
      </c>
      <c r="AJ42" s="327">
        <f t="shared" si="28"/>
        <v>0</v>
      </c>
      <c r="AK42" s="327">
        <f t="shared" si="28"/>
        <v>0</v>
      </c>
      <c r="AL42" s="327">
        <f t="shared" si="28"/>
        <v>0</v>
      </c>
      <c r="AM42" s="327">
        <f t="shared" si="28"/>
        <v>0</v>
      </c>
      <c r="AN42" s="327">
        <f t="shared" si="28"/>
        <v>0</v>
      </c>
      <c r="AO42" s="327">
        <f t="shared" si="28"/>
        <v>0</v>
      </c>
      <c r="AQ42" s="328">
        <f>SUM(F42:H42)</f>
        <v>0</v>
      </c>
      <c r="AR42" s="328">
        <f>SUM(I42:K42)</f>
        <v>0</v>
      </c>
      <c r="AS42" s="328">
        <f>SUM(L42:N42)</f>
        <v>0</v>
      </c>
      <c r="AT42" s="328">
        <f>SUM(O42:Q42)</f>
        <v>0</v>
      </c>
      <c r="AU42" s="328">
        <f>SUM(R42:T42)</f>
        <v>0</v>
      </c>
      <c r="AV42" s="328">
        <f>SUM(U42:W42)</f>
        <v>0</v>
      </c>
      <c r="AW42" s="328">
        <f>SUM(X42:Z42)</f>
        <v>0</v>
      </c>
      <c r="AX42" s="328">
        <f>SUM(AA42:AC42)</f>
        <v>0</v>
      </c>
      <c r="AY42" s="328">
        <f>SUM(AD42:AF42)</f>
        <v>0</v>
      </c>
      <c r="AZ42" s="328">
        <f>SUM(AG42:AI42)</f>
        <v>0</v>
      </c>
      <c r="BA42" s="328">
        <f>SUM(AJ42:AL42)</f>
        <v>0</v>
      </c>
      <c r="BB42" s="328">
        <f>SUM(AM42:AO42)</f>
        <v>0</v>
      </c>
      <c r="BD42" s="328">
        <f>SUM(AQ42:AT42)</f>
        <v>0</v>
      </c>
      <c r="BE42" s="328">
        <f>SUM(AU42:AX42)</f>
        <v>0</v>
      </c>
      <c r="BF42" s="328">
        <f>SUM(AY42:BB42)</f>
        <v>0</v>
      </c>
    </row>
    <row r="43" spans="1:58" ht="6" customHeight="1">
      <c r="B43" s="329"/>
      <c r="C43" s="326"/>
      <c r="D43" s="326"/>
      <c r="E43" s="326"/>
      <c r="F43" s="331"/>
      <c r="G43" s="331"/>
      <c r="H43" s="331"/>
      <c r="I43" s="331"/>
      <c r="J43" s="331"/>
      <c r="K43" s="331"/>
      <c r="L43" s="331"/>
      <c r="M43" s="331"/>
      <c r="N43" s="331"/>
      <c r="O43" s="331"/>
      <c r="P43" s="331"/>
      <c r="Q43" s="332"/>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Q43" s="332"/>
      <c r="AR43" s="332"/>
      <c r="AS43" s="332"/>
      <c r="AT43" s="332"/>
      <c r="AU43" s="332"/>
      <c r="AV43" s="332"/>
      <c r="AW43" s="332"/>
      <c r="AX43" s="332"/>
      <c r="AY43" s="332"/>
      <c r="AZ43" s="332"/>
      <c r="BA43" s="332"/>
      <c r="BB43" s="332"/>
      <c r="BD43" s="332"/>
      <c r="BE43" s="332"/>
      <c r="BF43" s="332"/>
    </row>
    <row r="44" spans="1:58">
      <c r="B44" s="333" t="str">
        <f>"TOTAL "&amp;B40</f>
        <v>TOTAL OTHER EXPENSES</v>
      </c>
      <c r="C44" s="334"/>
      <c r="D44" s="334"/>
      <c r="E44" s="334"/>
      <c r="F44" s="218">
        <f t="shared" ref="F44:AQ44" si="29">SUM(F41:F43)</f>
        <v>0</v>
      </c>
      <c r="G44" s="218">
        <f t="shared" si="29"/>
        <v>0</v>
      </c>
      <c r="H44" s="218">
        <f t="shared" si="29"/>
        <v>0</v>
      </c>
      <c r="I44" s="218">
        <f t="shared" si="29"/>
        <v>0</v>
      </c>
      <c r="J44" s="218">
        <f t="shared" si="29"/>
        <v>0</v>
      </c>
      <c r="K44" s="218">
        <f t="shared" si="29"/>
        <v>0</v>
      </c>
      <c r="L44" s="218">
        <f t="shared" si="29"/>
        <v>0</v>
      </c>
      <c r="M44" s="218">
        <f t="shared" si="29"/>
        <v>0</v>
      </c>
      <c r="N44" s="218">
        <f t="shared" si="29"/>
        <v>0</v>
      </c>
      <c r="O44" s="218">
        <f t="shared" si="29"/>
        <v>0</v>
      </c>
      <c r="P44" s="218">
        <f t="shared" si="29"/>
        <v>0</v>
      </c>
      <c r="Q44" s="218">
        <f t="shared" si="29"/>
        <v>0</v>
      </c>
      <c r="R44" s="218">
        <f t="shared" si="29"/>
        <v>0</v>
      </c>
      <c r="S44" s="218">
        <f t="shared" si="29"/>
        <v>0</v>
      </c>
      <c r="T44" s="218">
        <f t="shared" si="29"/>
        <v>0</v>
      </c>
      <c r="U44" s="218">
        <f t="shared" si="29"/>
        <v>0</v>
      </c>
      <c r="V44" s="218">
        <f t="shared" si="29"/>
        <v>0</v>
      </c>
      <c r="W44" s="218">
        <f t="shared" si="29"/>
        <v>0</v>
      </c>
      <c r="X44" s="218">
        <f t="shared" si="29"/>
        <v>0</v>
      </c>
      <c r="Y44" s="218">
        <f t="shared" si="29"/>
        <v>0</v>
      </c>
      <c r="Z44" s="218">
        <f t="shared" si="29"/>
        <v>0</v>
      </c>
      <c r="AA44" s="218">
        <f t="shared" si="29"/>
        <v>0</v>
      </c>
      <c r="AB44" s="218">
        <f t="shared" si="29"/>
        <v>0</v>
      </c>
      <c r="AC44" s="218">
        <f t="shared" si="29"/>
        <v>0</v>
      </c>
      <c r="AD44" s="218">
        <f t="shared" ref="AD44:AO44" si="30">SUM(AD41:AD43)</f>
        <v>0</v>
      </c>
      <c r="AE44" s="218">
        <f t="shared" si="30"/>
        <v>0</v>
      </c>
      <c r="AF44" s="218">
        <f t="shared" si="30"/>
        <v>0</v>
      </c>
      <c r="AG44" s="218">
        <f t="shared" si="30"/>
        <v>0</v>
      </c>
      <c r="AH44" s="218">
        <f t="shared" si="30"/>
        <v>0</v>
      </c>
      <c r="AI44" s="218">
        <f t="shared" si="30"/>
        <v>0</v>
      </c>
      <c r="AJ44" s="218">
        <f t="shared" si="30"/>
        <v>0</v>
      </c>
      <c r="AK44" s="218">
        <f t="shared" si="30"/>
        <v>0</v>
      </c>
      <c r="AL44" s="218">
        <f t="shared" si="30"/>
        <v>0</v>
      </c>
      <c r="AM44" s="218">
        <f t="shared" si="30"/>
        <v>0</v>
      </c>
      <c r="AN44" s="218">
        <f t="shared" si="30"/>
        <v>0</v>
      </c>
      <c r="AO44" s="218">
        <f t="shared" si="30"/>
        <v>0</v>
      </c>
      <c r="AQ44" s="218">
        <f t="shared" si="29"/>
        <v>0</v>
      </c>
      <c r="AR44" s="218">
        <f t="shared" ref="AR44:AX44" si="31">SUM(AR41:AR43)</f>
        <v>0</v>
      </c>
      <c r="AS44" s="218">
        <f t="shared" si="31"/>
        <v>0</v>
      </c>
      <c r="AT44" s="218">
        <f t="shared" si="31"/>
        <v>0</v>
      </c>
      <c r="AU44" s="218">
        <f t="shared" si="31"/>
        <v>0</v>
      </c>
      <c r="AV44" s="218">
        <f t="shared" si="31"/>
        <v>0</v>
      </c>
      <c r="AW44" s="218">
        <f t="shared" si="31"/>
        <v>0</v>
      </c>
      <c r="AX44" s="218">
        <f t="shared" si="31"/>
        <v>0</v>
      </c>
      <c r="AY44" s="218">
        <f>SUM(AY41:AY43)</f>
        <v>0</v>
      </c>
      <c r="AZ44" s="218">
        <f>SUM(AZ41:AZ43)</f>
        <v>0</v>
      </c>
      <c r="BA44" s="218">
        <f>SUM(BA41:BA43)</f>
        <v>0</v>
      </c>
      <c r="BB44" s="218">
        <f>SUM(BB41:BB43)</f>
        <v>0</v>
      </c>
      <c r="BD44" s="218">
        <f>SUM(AQ44:AT44)</f>
        <v>0</v>
      </c>
      <c r="BE44" s="218">
        <f>SUM(AU44:AX44)</f>
        <v>0</v>
      </c>
      <c r="BF44" s="218">
        <f>SUM(AY44:BB44)</f>
        <v>0</v>
      </c>
    </row>
    <row r="45" spans="1:58">
      <c r="Q45" s="134"/>
      <c r="AQ45" s="134"/>
      <c r="AR45" s="134"/>
      <c r="AS45" s="134"/>
      <c r="AT45" s="134"/>
      <c r="AU45" s="134"/>
      <c r="AV45" s="134"/>
      <c r="AW45" s="134"/>
      <c r="AX45" s="134"/>
      <c r="AY45" s="134"/>
      <c r="AZ45" s="134"/>
      <c r="BA45" s="134"/>
      <c r="BB45" s="134"/>
      <c r="BD45" s="134"/>
      <c r="BE45" s="134"/>
      <c r="BF45" s="134"/>
    </row>
    <row r="46" spans="1:58">
      <c r="B46" s="340" t="s">
        <v>121</v>
      </c>
      <c r="C46" s="326"/>
      <c r="D46" s="326"/>
      <c r="E46" s="326"/>
      <c r="F46" s="327"/>
      <c r="G46" s="327"/>
      <c r="H46" s="327"/>
      <c r="I46" s="327"/>
      <c r="J46" s="327"/>
      <c r="K46" s="327"/>
      <c r="L46" s="327"/>
      <c r="M46" s="327"/>
      <c r="N46" s="327"/>
      <c r="O46" s="327"/>
      <c r="P46" s="327"/>
      <c r="Q46" s="328"/>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Q46" s="328"/>
      <c r="AR46" s="328"/>
      <c r="AS46" s="328"/>
      <c r="AT46" s="328"/>
      <c r="AU46" s="328"/>
      <c r="AV46" s="328"/>
      <c r="AW46" s="328"/>
      <c r="AX46" s="328"/>
      <c r="AY46" s="328"/>
      <c r="AZ46" s="328"/>
      <c r="BA46" s="328"/>
      <c r="BB46" s="328"/>
      <c r="BD46" s="328"/>
      <c r="BE46" s="328"/>
      <c r="BF46" s="328"/>
    </row>
    <row r="47" spans="1:58">
      <c r="B47" s="335" t="s">
        <v>122</v>
      </c>
      <c r="C47" s="326"/>
      <c r="D47" s="326"/>
      <c r="E47" s="326"/>
      <c r="F47" s="331">
        <v>0</v>
      </c>
      <c r="G47" s="331">
        <v>0</v>
      </c>
      <c r="H47" s="331">
        <v>0</v>
      </c>
      <c r="I47" s="331">
        <v>0</v>
      </c>
      <c r="J47" s="331">
        <v>0</v>
      </c>
      <c r="K47" s="331">
        <v>0</v>
      </c>
      <c r="L47" s="331">
        <v>0</v>
      </c>
      <c r="M47" s="331">
        <v>0</v>
      </c>
      <c r="N47" s="331">
        <v>0</v>
      </c>
      <c r="O47" s="331">
        <v>0</v>
      </c>
      <c r="P47" s="331">
        <v>0</v>
      </c>
      <c r="Q47" s="332">
        <v>0</v>
      </c>
      <c r="R47" s="331">
        <v>0</v>
      </c>
      <c r="S47" s="331">
        <v>0</v>
      </c>
      <c r="T47" s="331">
        <v>0</v>
      </c>
      <c r="U47" s="331">
        <v>0</v>
      </c>
      <c r="V47" s="331">
        <v>0</v>
      </c>
      <c r="W47" s="331">
        <v>0</v>
      </c>
      <c r="X47" s="331">
        <v>0</v>
      </c>
      <c r="Y47" s="331">
        <v>0</v>
      </c>
      <c r="Z47" s="331">
        <v>0</v>
      </c>
      <c r="AA47" s="331">
        <v>0</v>
      </c>
      <c r="AB47" s="331">
        <v>0</v>
      </c>
      <c r="AC47" s="331">
        <v>0</v>
      </c>
      <c r="AD47" s="331">
        <v>0</v>
      </c>
      <c r="AE47" s="331">
        <v>0</v>
      </c>
      <c r="AF47" s="331">
        <v>0</v>
      </c>
      <c r="AG47" s="331">
        <v>0</v>
      </c>
      <c r="AH47" s="331">
        <v>0</v>
      </c>
      <c r="AI47" s="331">
        <v>0</v>
      </c>
      <c r="AJ47" s="331">
        <v>0</v>
      </c>
      <c r="AK47" s="331">
        <v>0</v>
      </c>
      <c r="AL47" s="331">
        <v>0</v>
      </c>
      <c r="AM47" s="331">
        <v>0</v>
      </c>
      <c r="AN47" s="331">
        <v>0</v>
      </c>
      <c r="AO47" s="331">
        <v>0</v>
      </c>
      <c r="AQ47" s="328">
        <f>SUM(F47:H47)</f>
        <v>0</v>
      </c>
      <c r="AR47" s="328">
        <f>SUM(I47:K47)</f>
        <v>0</v>
      </c>
      <c r="AS47" s="328">
        <f>SUM(L47:N47)</f>
        <v>0</v>
      </c>
      <c r="AT47" s="328">
        <f>SUM(O47:Q47)</f>
        <v>0</v>
      </c>
      <c r="AU47" s="328">
        <f>SUM(R47:T47)</f>
        <v>0</v>
      </c>
      <c r="AV47" s="328">
        <f>SUM(U47:W47)</f>
        <v>0</v>
      </c>
      <c r="AW47" s="328">
        <f>SUM(X47:Z47)</f>
        <v>0</v>
      </c>
      <c r="AX47" s="328">
        <f>SUM(AA47:AC47)</f>
        <v>0</v>
      </c>
      <c r="AY47" s="328">
        <f>SUM(AD47:AF47)</f>
        <v>0</v>
      </c>
      <c r="AZ47" s="328">
        <f>SUM(AG47:AI47)</f>
        <v>0</v>
      </c>
      <c r="BA47" s="328">
        <f>SUM(AJ47:AL47)</f>
        <v>0</v>
      </c>
      <c r="BB47" s="328">
        <f>SUM(AM47:AO47)</f>
        <v>0</v>
      </c>
      <c r="BD47" s="328">
        <f>SUM(AQ47:AT47)</f>
        <v>0</v>
      </c>
      <c r="BE47" s="328">
        <f>SUM(AU47:AX47)</f>
        <v>0</v>
      </c>
      <c r="BF47" s="328">
        <f>SUM(AY47:BB47)</f>
        <v>0</v>
      </c>
    </row>
    <row r="48" spans="1:58">
      <c r="B48" s="335" t="s">
        <v>122</v>
      </c>
      <c r="C48" s="326"/>
      <c r="D48" s="326"/>
      <c r="E48" s="326"/>
      <c r="F48" s="331">
        <v>0</v>
      </c>
      <c r="G48" s="331">
        <v>0</v>
      </c>
      <c r="H48" s="331">
        <v>0</v>
      </c>
      <c r="I48" s="331">
        <v>0</v>
      </c>
      <c r="J48" s="331">
        <v>0</v>
      </c>
      <c r="K48" s="331">
        <v>0</v>
      </c>
      <c r="L48" s="331">
        <v>0</v>
      </c>
      <c r="M48" s="331">
        <v>0</v>
      </c>
      <c r="N48" s="331">
        <v>0</v>
      </c>
      <c r="O48" s="331">
        <v>0</v>
      </c>
      <c r="P48" s="331">
        <v>0</v>
      </c>
      <c r="Q48" s="332">
        <v>0</v>
      </c>
      <c r="R48" s="331">
        <v>0</v>
      </c>
      <c r="S48" s="331">
        <v>0</v>
      </c>
      <c r="T48" s="331">
        <v>0</v>
      </c>
      <c r="U48" s="331">
        <v>0</v>
      </c>
      <c r="V48" s="331">
        <v>0</v>
      </c>
      <c r="W48" s="331">
        <v>0</v>
      </c>
      <c r="X48" s="331">
        <v>0</v>
      </c>
      <c r="Y48" s="331">
        <v>0</v>
      </c>
      <c r="Z48" s="331">
        <v>0</v>
      </c>
      <c r="AA48" s="331">
        <v>0</v>
      </c>
      <c r="AB48" s="331">
        <v>0</v>
      </c>
      <c r="AC48" s="331">
        <v>0</v>
      </c>
      <c r="AD48" s="331">
        <v>0</v>
      </c>
      <c r="AE48" s="331">
        <v>0</v>
      </c>
      <c r="AF48" s="331">
        <v>0</v>
      </c>
      <c r="AG48" s="331">
        <v>0</v>
      </c>
      <c r="AH48" s="331">
        <v>0</v>
      </c>
      <c r="AI48" s="331">
        <v>0</v>
      </c>
      <c r="AJ48" s="331">
        <v>0</v>
      </c>
      <c r="AK48" s="331">
        <v>0</v>
      </c>
      <c r="AL48" s="331">
        <v>0</v>
      </c>
      <c r="AM48" s="331">
        <v>0</v>
      </c>
      <c r="AN48" s="331">
        <v>0</v>
      </c>
      <c r="AO48" s="331">
        <v>0</v>
      </c>
      <c r="AQ48" s="328">
        <f>SUM(F48:H48)</f>
        <v>0</v>
      </c>
      <c r="AR48" s="328">
        <f>SUM(I48:K48)</f>
        <v>0</v>
      </c>
      <c r="AS48" s="328">
        <f>SUM(L48:N48)</f>
        <v>0</v>
      </c>
      <c r="AT48" s="328">
        <f>SUM(O48:Q48)</f>
        <v>0</v>
      </c>
      <c r="AU48" s="328">
        <f>SUM(R48:T48)</f>
        <v>0</v>
      </c>
      <c r="AV48" s="328">
        <f>SUM(U48:W48)</f>
        <v>0</v>
      </c>
      <c r="AW48" s="328">
        <f>SUM(X48:Z48)</f>
        <v>0</v>
      </c>
      <c r="AX48" s="328">
        <f>SUM(AA48:AC48)</f>
        <v>0</v>
      </c>
      <c r="AY48" s="328">
        <f>SUM(AD48:AF48)</f>
        <v>0</v>
      </c>
      <c r="AZ48" s="328">
        <f>SUM(AG48:AI48)</f>
        <v>0</v>
      </c>
      <c r="BA48" s="328">
        <f>SUM(AJ48:AL48)</f>
        <v>0</v>
      </c>
      <c r="BB48" s="328">
        <f>SUM(AM48:AO48)</f>
        <v>0</v>
      </c>
      <c r="BD48" s="328">
        <f>SUM(AQ48:AT48)</f>
        <v>0</v>
      </c>
      <c r="BE48" s="328">
        <f>SUM(AU48:AX48)</f>
        <v>0</v>
      </c>
      <c r="BF48" s="328">
        <f>SUM(AY48:BB48)</f>
        <v>0</v>
      </c>
    </row>
    <row r="49" spans="1:58" ht="6" customHeight="1">
      <c r="B49" s="329"/>
      <c r="C49" s="326"/>
      <c r="D49" s="326"/>
      <c r="E49" s="326"/>
      <c r="F49" s="331"/>
      <c r="G49" s="331"/>
      <c r="H49" s="331"/>
      <c r="I49" s="331"/>
      <c r="J49" s="331"/>
      <c r="K49" s="331"/>
      <c r="L49" s="331"/>
      <c r="M49" s="331"/>
      <c r="N49" s="331"/>
      <c r="O49" s="331"/>
      <c r="P49" s="331"/>
      <c r="Q49" s="332"/>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Q49" s="332"/>
      <c r="AR49" s="332"/>
      <c r="AS49" s="332"/>
      <c r="AT49" s="332"/>
      <c r="AU49" s="332"/>
      <c r="AV49" s="332"/>
      <c r="AW49" s="332"/>
      <c r="AX49" s="332"/>
      <c r="AY49" s="332"/>
      <c r="AZ49" s="332"/>
      <c r="BA49" s="332"/>
      <c r="BB49" s="332"/>
      <c r="BD49" s="332"/>
      <c r="BE49" s="332"/>
      <c r="BF49" s="332"/>
    </row>
    <row r="50" spans="1:58">
      <c r="B50" s="333" t="str">
        <f>"TOTAL "&amp;B46</f>
        <v>TOTAL OTHER EXPENSES</v>
      </c>
      <c r="C50" s="334"/>
      <c r="D50" s="334"/>
      <c r="E50" s="334"/>
      <c r="F50" s="218">
        <f t="shared" ref="F50:AQ50" si="32">SUM(F47:F49)</f>
        <v>0</v>
      </c>
      <c r="G50" s="218">
        <f t="shared" si="32"/>
        <v>0</v>
      </c>
      <c r="H50" s="218">
        <f t="shared" si="32"/>
        <v>0</v>
      </c>
      <c r="I50" s="218">
        <f t="shared" si="32"/>
        <v>0</v>
      </c>
      <c r="J50" s="218">
        <f t="shared" si="32"/>
        <v>0</v>
      </c>
      <c r="K50" s="218">
        <f t="shared" si="32"/>
        <v>0</v>
      </c>
      <c r="L50" s="218">
        <f t="shared" si="32"/>
        <v>0</v>
      </c>
      <c r="M50" s="218">
        <f t="shared" si="32"/>
        <v>0</v>
      </c>
      <c r="N50" s="218">
        <f t="shared" si="32"/>
        <v>0</v>
      </c>
      <c r="O50" s="218">
        <f t="shared" si="32"/>
        <v>0</v>
      </c>
      <c r="P50" s="218">
        <f t="shared" si="32"/>
        <v>0</v>
      </c>
      <c r="Q50" s="218">
        <f t="shared" si="32"/>
        <v>0</v>
      </c>
      <c r="R50" s="218">
        <f t="shared" si="32"/>
        <v>0</v>
      </c>
      <c r="S50" s="218">
        <f t="shared" si="32"/>
        <v>0</v>
      </c>
      <c r="T50" s="218">
        <f t="shared" si="32"/>
        <v>0</v>
      </c>
      <c r="U50" s="218">
        <f t="shared" si="32"/>
        <v>0</v>
      </c>
      <c r="V50" s="218">
        <f t="shared" si="32"/>
        <v>0</v>
      </c>
      <c r="W50" s="218">
        <f t="shared" si="32"/>
        <v>0</v>
      </c>
      <c r="X50" s="218">
        <f t="shared" si="32"/>
        <v>0</v>
      </c>
      <c r="Y50" s="218">
        <f t="shared" si="32"/>
        <v>0</v>
      </c>
      <c r="Z50" s="218">
        <f t="shared" si="32"/>
        <v>0</v>
      </c>
      <c r="AA50" s="218">
        <f t="shared" si="32"/>
        <v>0</v>
      </c>
      <c r="AB50" s="218">
        <f t="shared" si="32"/>
        <v>0</v>
      </c>
      <c r="AC50" s="218">
        <f t="shared" si="32"/>
        <v>0</v>
      </c>
      <c r="AD50" s="218">
        <f t="shared" ref="AD50:AO50" si="33">SUM(AD47:AD49)</f>
        <v>0</v>
      </c>
      <c r="AE50" s="218">
        <f t="shared" si="33"/>
        <v>0</v>
      </c>
      <c r="AF50" s="218">
        <f t="shared" si="33"/>
        <v>0</v>
      </c>
      <c r="AG50" s="218">
        <f t="shared" si="33"/>
        <v>0</v>
      </c>
      <c r="AH50" s="218">
        <f t="shared" si="33"/>
        <v>0</v>
      </c>
      <c r="AI50" s="218">
        <f t="shared" si="33"/>
        <v>0</v>
      </c>
      <c r="AJ50" s="218">
        <f t="shared" si="33"/>
        <v>0</v>
      </c>
      <c r="AK50" s="218">
        <f t="shared" si="33"/>
        <v>0</v>
      </c>
      <c r="AL50" s="218">
        <f t="shared" si="33"/>
        <v>0</v>
      </c>
      <c r="AM50" s="218">
        <f t="shared" si="33"/>
        <v>0</v>
      </c>
      <c r="AN50" s="218">
        <f t="shared" si="33"/>
        <v>0</v>
      </c>
      <c r="AO50" s="218">
        <f t="shared" si="33"/>
        <v>0</v>
      </c>
      <c r="AQ50" s="218">
        <f t="shared" si="32"/>
        <v>0</v>
      </c>
      <c r="AR50" s="218">
        <f t="shared" ref="AR50:AX50" si="34">SUM(AR47:AR49)</f>
        <v>0</v>
      </c>
      <c r="AS50" s="218">
        <f t="shared" si="34"/>
        <v>0</v>
      </c>
      <c r="AT50" s="218">
        <f t="shared" si="34"/>
        <v>0</v>
      </c>
      <c r="AU50" s="218">
        <f t="shared" si="34"/>
        <v>0</v>
      </c>
      <c r="AV50" s="218">
        <f t="shared" si="34"/>
        <v>0</v>
      </c>
      <c r="AW50" s="218">
        <f t="shared" si="34"/>
        <v>0</v>
      </c>
      <c r="AX50" s="218">
        <f t="shared" si="34"/>
        <v>0</v>
      </c>
      <c r="AY50" s="218">
        <f>SUM(AY47:AY49)</f>
        <v>0</v>
      </c>
      <c r="AZ50" s="218">
        <f>SUM(AZ47:AZ49)</f>
        <v>0</v>
      </c>
      <c r="BA50" s="218">
        <f>SUM(BA47:BA49)</f>
        <v>0</v>
      </c>
      <c r="BB50" s="218">
        <f>SUM(BB47:BB49)</f>
        <v>0</v>
      </c>
      <c r="BD50" s="218">
        <f>SUM(AQ50:AT50)</f>
        <v>0</v>
      </c>
      <c r="BE50" s="218">
        <f>SUM(AU50:AX50)</f>
        <v>0</v>
      </c>
      <c r="BF50" s="218">
        <f>SUM(AY50:BB50)</f>
        <v>0</v>
      </c>
    </row>
    <row r="51" spans="1:58" s="82" customFormat="1" ht="12" customHeight="1">
      <c r="A51" s="1"/>
      <c r="B51" s="322"/>
      <c r="C51" s="322"/>
      <c r="D51" s="322"/>
      <c r="E51" s="86"/>
      <c r="F51" s="87"/>
      <c r="G51" s="86"/>
      <c r="H51" s="86"/>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Q51" s="85"/>
      <c r="AR51" s="85"/>
      <c r="AS51" s="85"/>
      <c r="AT51" s="85"/>
      <c r="AU51" s="85"/>
      <c r="AV51" s="85"/>
      <c r="AW51" s="85"/>
      <c r="AX51" s="85"/>
      <c r="AY51" s="85"/>
      <c r="AZ51" s="85"/>
      <c r="BA51" s="85"/>
      <c r="BB51" s="85"/>
      <c r="BD51" s="85"/>
      <c r="BE51" s="85"/>
      <c r="BF51" s="85"/>
    </row>
    <row r="52" spans="1:58" s="82" customFormat="1" ht="12" customHeight="1" thickBot="1">
      <c r="A52" s="1"/>
      <c r="B52" s="341" t="str">
        <f>"TOTAL "&amp;B4&amp;" EXPENSES"</f>
        <v>TOTAL SALES EXPENSES</v>
      </c>
      <c r="C52" s="342"/>
      <c r="D52" s="342"/>
      <c r="E52" s="343"/>
      <c r="F52" s="344">
        <f t="shared" ref="F52:AO52" si="35">F13+F19+F25+F32+F38+F44+F50</f>
        <v>0</v>
      </c>
      <c r="G52" s="344">
        <f t="shared" si="35"/>
        <v>0</v>
      </c>
      <c r="H52" s="344">
        <f t="shared" si="35"/>
        <v>0</v>
      </c>
      <c r="I52" s="344">
        <f t="shared" si="35"/>
        <v>0</v>
      </c>
      <c r="J52" s="344">
        <f t="shared" si="35"/>
        <v>0</v>
      </c>
      <c r="K52" s="344">
        <f t="shared" si="35"/>
        <v>0</v>
      </c>
      <c r="L52" s="344">
        <f t="shared" si="35"/>
        <v>0</v>
      </c>
      <c r="M52" s="344">
        <f t="shared" si="35"/>
        <v>0</v>
      </c>
      <c r="N52" s="344">
        <f t="shared" si="35"/>
        <v>0</v>
      </c>
      <c r="O52" s="344">
        <f t="shared" si="35"/>
        <v>0</v>
      </c>
      <c r="P52" s="344">
        <f t="shared" si="35"/>
        <v>0</v>
      </c>
      <c r="Q52" s="344">
        <f t="shared" si="35"/>
        <v>0</v>
      </c>
      <c r="R52" s="344">
        <f t="shared" si="35"/>
        <v>19265</v>
      </c>
      <c r="S52" s="344">
        <f t="shared" si="35"/>
        <v>16265</v>
      </c>
      <c r="T52" s="344">
        <f t="shared" si="35"/>
        <v>16265</v>
      </c>
      <c r="U52" s="344">
        <f t="shared" si="35"/>
        <v>16265</v>
      </c>
      <c r="V52" s="344">
        <f t="shared" si="35"/>
        <v>16265</v>
      </c>
      <c r="W52" s="344">
        <f t="shared" si="35"/>
        <v>30091.875</v>
      </c>
      <c r="X52" s="344">
        <f t="shared" si="35"/>
        <v>27091.875</v>
      </c>
      <c r="Y52" s="344">
        <f t="shared" si="35"/>
        <v>27091.875</v>
      </c>
      <c r="Z52" s="344">
        <f t="shared" si="35"/>
        <v>27091.875</v>
      </c>
      <c r="AA52" s="344">
        <f t="shared" si="35"/>
        <v>27091.875</v>
      </c>
      <c r="AB52" s="344">
        <f t="shared" si="35"/>
        <v>43390.625</v>
      </c>
      <c r="AC52" s="344">
        <f t="shared" si="35"/>
        <v>40390.625</v>
      </c>
      <c r="AD52" s="344">
        <f t="shared" si="35"/>
        <v>40746.574999999997</v>
      </c>
      <c r="AE52" s="344">
        <f t="shared" si="35"/>
        <v>40746.574999999997</v>
      </c>
      <c r="AF52" s="344">
        <f t="shared" si="35"/>
        <v>40746.574999999997</v>
      </c>
      <c r="AG52" s="344">
        <f t="shared" si="35"/>
        <v>40746.574999999997</v>
      </c>
      <c r="AH52" s="344">
        <f t="shared" si="35"/>
        <v>54573.450000000004</v>
      </c>
      <c r="AI52" s="344">
        <f t="shared" si="35"/>
        <v>51766.256250000006</v>
      </c>
      <c r="AJ52" s="344">
        <f t="shared" si="35"/>
        <v>51766.256250000006</v>
      </c>
      <c r="AK52" s="344">
        <f t="shared" si="35"/>
        <v>51766.256250000006</v>
      </c>
      <c r="AL52" s="344">
        <f t="shared" si="35"/>
        <v>51766.256250000006</v>
      </c>
      <c r="AM52" s="344">
        <f t="shared" si="35"/>
        <v>51766.256250000006</v>
      </c>
      <c r="AN52" s="344">
        <f t="shared" si="35"/>
        <v>52033.21875</v>
      </c>
      <c r="AO52" s="344">
        <f t="shared" si="35"/>
        <v>52033.21875</v>
      </c>
      <c r="AP52" s="345"/>
      <c r="AQ52" s="344">
        <f t="shared" ref="AQ52:BA52" si="36">AQ13+AQ19+AQ25+AQ32+AQ38+AQ44+AQ50</f>
        <v>0</v>
      </c>
      <c r="AR52" s="344">
        <f t="shared" si="36"/>
        <v>0</v>
      </c>
      <c r="AS52" s="344">
        <f t="shared" si="36"/>
        <v>0</v>
      </c>
      <c r="AT52" s="344">
        <f t="shared" si="36"/>
        <v>0</v>
      </c>
      <c r="AU52" s="344">
        <f t="shared" si="36"/>
        <v>51795</v>
      </c>
      <c r="AV52" s="344">
        <f t="shared" si="36"/>
        <v>62621.875000000007</v>
      </c>
      <c r="AW52" s="344">
        <f t="shared" si="36"/>
        <v>81275.625</v>
      </c>
      <c r="AX52" s="344">
        <f>AX13+AX19+AX25+AX32+AX38+AX44+AX50</f>
        <v>110873.125</v>
      </c>
      <c r="AY52" s="344">
        <f t="shared" si="36"/>
        <v>122239.72500000001</v>
      </c>
      <c r="AZ52" s="344">
        <f t="shared" si="36"/>
        <v>147086.28125</v>
      </c>
      <c r="BA52" s="344">
        <f t="shared" si="36"/>
        <v>155298.76874999999</v>
      </c>
      <c r="BB52" s="344">
        <f>BB13+BB19+BB25+BB32+BB38+BB44+BB50</f>
        <v>155832.69375000001</v>
      </c>
      <c r="BC52" s="345"/>
      <c r="BD52" s="344">
        <f>SUM(AQ52:AT52)</f>
        <v>0</v>
      </c>
      <c r="BE52" s="344">
        <f>SUM(AU52:AX52)</f>
        <v>306565.625</v>
      </c>
      <c r="BF52" s="344">
        <f>SUM(AY52:BB52)</f>
        <v>580457.46875</v>
      </c>
    </row>
    <row r="53" spans="1:58" s="82" customFormat="1" ht="12" customHeight="1" thickTop="1">
      <c r="A53" s="1"/>
      <c r="B53" s="322"/>
      <c r="C53" s="322"/>
      <c r="D53" s="322"/>
      <c r="E53" s="86"/>
      <c r="F53" s="87"/>
      <c r="G53" s="86"/>
      <c r="H53" s="86"/>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Q53" s="85"/>
      <c r="AR53" s="85"/>
      <c r="AS53" s="85"/>
      <c r="AT53" s="85"/>
      <c r="AU53" s="85"/>
      <c r="AV53" s="85"/>
      <c r="AW53" s="85"/>
      <c r="AX53" s="85"/>
      <c r="AY53" s="85"/>
      <c r="AZ53" s="346"/>
      <c r="BA53" s="85"/>
      <c r="BB53" s="85"/>
      <c r="BD53" s="347"/>
    </row>
    <row r="54" spans="1:58" s="82" customFormat="1" ht="12" customHeight="1">
      <c r="A54" s="1"/>
      <c r="B54" s="322"/>
      <c r="C54" s="322"/>
      <c r="D54" s="322"/>
      <c r="E54" s="86"/>
      <c r="F54" s="87"/>
      <c r="G54" s="86"/>
      <c r="H54" s="86"/>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Q54" s="85"/>
      <c r="AR54" s="85"/>
      <c r="AS54" s="85"/>
      <c r="AT54" s="85"/>
      <c r="AU54" s="85"/>
      <c r="AV54" s="85"/>
      <c r="AW54" s="85"/>
      <c r="AX54" s="85"/>
      <c r="AY54" s="85"/>
      <c r="AZ54" s="85"/>
      <c r="BA54" s="85"/>
      <c r="BB54" s="85"/>
    </row>
    <row r="55" spans="1:58" s="82" customFormat="1" ht="12" customHeight="1">
      <c r="A55" s="1"/>
      <c r="B55" s="322"/>
      <c r="C55" s="322"/>
      <c r="D55" s="322"/>
      <c r="E55" s="86"/>
      <c r="F55" s="87"/>
      <c r="G55" s="86"/>
      <c r="H55" s="86"/>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Q55" s="85"/>
      <c r="AR55" s="85"/>
      <c r="AS55" s="85"/>
      <c r="AT55" s="85"/>
      <c r="AU55" s="85"/>
      <c r="AV55" s="85"/>
      <c r="AW55" s="85"/>
      <c r="AX55" s="85"/>
      <c r="AY55" s="85"/>
      <c r="AZ55" s="85"/>
      <c r="BA55" s="85"/>
      <c r="BB55" s="85"/>
    </row>
  </sheetData>
  <pageMargins left="0.2" right="0.2" top="0.45" bottom="0.55000000000000004" header="0.17" footer="0.24"/>
  <pageSetup scale="60" fitToWidth="2" fitToHeight="0" orientation="landscape" horizontalDpi="4294967292" verticalDpi="4294967292" r:id="rId1"/>
  <headerFooter>
    <oddFooter>&amp;CCONFIDENTIAL</oddFooter>
  </headerFooter>
  <rowBreaks count="1" manualBreakCount="1">
    <brk id="55" max="16383" man="1"/>
  </rowBreaks>
  <colBreaks count="2" manualBreakCount="2">
    <brk id="17" max="1048575" man="1"/>
    <brk id="42"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sheetPr>
  <dimension ref="A1:BG61"/>
  <sheetViews>
    <sheetView showGridLines="0" zoomScale="90" zoomScaleNormal="90" workbookViewId="0">
      <pane xSplit="5" ySplit="4" topLeftCell="F5" activePane="bottomRight" state="frozen"/>
      <selection pane="topRight"/>
      <selection pane="bottomLeft"/>
      <selection pane="bottomRight" activeCell="F5" sqref="F5"/>
    </sheetView>
  </sheetViews>
  <sheetFormatPr defaultColWidth="12.5703125" defaultRowHeight="12.75"/>
  <cols>
    <col min="1" max="1" width="1.7109375" style="1" customWidth="1"/>
    <col min="2" max="2" width="17.42578125" style="1" customWidth="1"/>
    <col min="3" max="3" width="15.28515625" style="1" customWidth="1"/>
    <col min="4" max="4" width="12.5703125" style="1" customWidth="1"/>
    <col min="5" max="5" width="14.140625" style="1" customWidth="1"/>
    <col min="6" max="6" width="10.42578125" style="3" customWidth="1"/>
    <col min="7" max="8" width="12.7109375" style="1" bestFit="1" customWidth="1"/>
    <col min="9" max="9" width="12.7109375" style="2" bestFit="1" customWidth="1"/>
    <col min="10" max="10" width="12.7109375" style="1" bestFit="1" customWidth="1"/>
    <col min="11" max="41" width="13.42578125" style="1" bestFit="1" customWidth="1"/>
    <col min="42" max="42" width="1" style="1" customWidth="1"/>
    <col min="43" max="54" width="13.42578125" style="1" bestFit="1" customWidth="1"/>
    <col min="55" max="55" width="3.28515625" style="1" customWidth="1"/>
    <col min="56" max="56" width="12.5703125" style="1" customWidth="1"/>
    <col min="57" max="58" width="15" style="1" bestFit="1" customWidth="1"/>
    <col min="59" max="16384" width="12.5703125" style="1"/>
  </cols>
  <sheetData>
    <row r="1" spans="1:58" ht="18.75">
      <c r="B1" s="127" t="s">
        <v>123</v>
      </c>
      <c r="C1" s="123"/>
      <c r="D1" s="123"/>
      <c r="E1" s="123"/>
      <c r="F1" s="125"/>
      <c r="G1" s="123"/>
      <c r="H1" s="123"/>
      <c r="I1" s="124"/>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row>
    <row r="2" spans="1:58" ht="18.75">
      <c r="B2" s="317"/>
      <c r="BC2" s="330"/>
      <c r="BD2" s="330"/>
    </row>
    <row r="3" spans="1:58" ht="13.5" thickBot="1">
      <c r="B3" s="119"/>
      <c r="C3" s="118"/>
      <c r="D3" s="118"/>
      <c r="AZ3" s="330"/>
      <c r="BA3" s="330"/>
      <c r="BB3" s="330"/>
      <c r="BC3" s="330"/>
      <c r="BD3" s="330"/>
    </row>
    <row r="4" spans="1:58" ht="13.5" thickBot="1">
      <c r="A4" s="32" t="s">
        <v>0</v>
      </c>
      <c r="B4" s="318" t="str">
        <f>Staffing!B35</f>
        <v>MARKETING</v>
      </c>
      <c r="C4" s="319"/>
      <c r="D4" s="319"/>
      <c r="E4" s="115"/>
      <c r="F4" s="114">
        <f>'Model &amp; Metrics'!H$4</f>
        <v>43831</v>
      </c>
      <c r="G4" s="114">
        <f>'Model &amp; Metrics'!I$4</f>
        <v>43890</v>
      </c>
      <c r="H4" s="114">
        <f>'Model &amp; Metrics'!J$4</f>
        <v>43921</v>
      </c>
      <c r="I4" s="114">
        <f>'Model &amp; Metrics'!K$4</f>
        <v>43951</v>
      </c>
      <c r="J4" s="114">
        <f>'Model &amp; Metrics'!L$4</f>
        <v>43982</v>
      </c>
      <c r="K4" s="114">
        <f>'Model &amp; Metrics'!M$4</f>
        <v>44012</v>
      </c>
      <c r="L4" s="114">
        <f>'Model &amp; Metrics'!N$4</f>
        <v>44043</v>
      </c>
      <c r="M4" s="114">
        <f>'Model &amp; Metrics'!O$4</f>
        <v>44074</v>
      </c>
      <c r="N4" s="114">
        <f>'Model &amp; Metrics'!P$4</f>
        <v>44104</v>
      </c>
      <c r="O4" s="114">
        <f>'Model &amp; Metrics'!Q$4</f>
        <v>44135</v>
      </c>
      <c r="P4" s="114">
        <f>'Model &amp; Metrics'!R$4</f>
        <v>44165</v>
      </c>
      <c r="Q4" s="114">
        <f>'Model &amp; Metrics'!S$4</f>
        <v>44196</v>
      </c>
      <c r="R4" s="114">
        <f>'Model &amp; Metrics'!T$4</f>
        <v>44227</v>
      </c>
      <c r="S4" s="114">
        <f>'Model &amp; Metrics'!U$4</f>
        <v>44255</v>
      </c>
      <c r="T4" s="114">
        <f>'Model &amp; Metrics'!V$4</f>
        <v>44286</v>
      </c>
      <c r="U4" s="114">
        <f>'Model &amp; Metrics'!W$4</f>
        <v>44316</v>
      </c>
      <c r="V4" s="114">
        <f>'Model &amp; Metrics'!X$4</f>
        <v>44347</v>
      </c>
      <c r="W4" s="114">
        <f>'Model &amp; Metrics'!Y$4</f>
        <v>44377</v>
      </c>
      <c r="X4" s="114">
        <f>'Model &amp; Metrics'!Z$4</f>
        <v>44408</v>
      </c>
      <c r="Y4" s="114">
        <f>'Model &amp; Metrics'!AA$4</f>
        <v>44439</v>
      </c>
      <c r="Z4" s="114">
        <f>'Model &amp; Metrics'!AB$4</f>
        <v>44469</v>
      </c>
      <c r="AA4" s="114">
        <f>'Model &amp; Metrics'!AC$4</f>
        <v>44500</v>
      </c>
      <c r="AB4" s="114">
        <f>'Model &amp; Metrics'!AD$4</f>
        <v>44530</v>
      </c>
      <c r="AC4" s="114">
        <f>'Model &amp; Metrics'!AE$4</f>
        <v>44561</v>
      </c>
      <c r="AD4" s="114">
        <f>'Model &amp; Metrics'!AF$4</f>
        <v>44592</v>
      </c>
      <c r="AE4" s="114">
        <f>'Model &amp; Metrics'!AG$4</f>
        <v>44620</v>
      </c>
      <c r="AF4" s="114">
        <f>'Model &amp; Metrics'!AH$4</f>
        <v>44651</v>
      </c>
      <c r="AG4" s="114">
        <f>'Model &amp; Metrics'!AI$4</f>
        <v>44681</v>
      </c>
      <c r="AH4" s="114">
        <f>'Model &amp; Metrics'!AJ$4</f>
        <v>44712</v>
      </c>
      <c r="AI4" s="114">
        <f>'Model &amp; Metrics'!AK$4</f>
        <v>44742</v>
      </c>
      <c r="AJ4" s="114">
        <f>'Model &amp; Metrics'!AL$4</f>
        <v>44773</v>
      </c>
      <c r="AK4" s="114">
        <f>'Model &amp; Metrics'!AM$4</f>
        <v>44804</v>
      </c>
      <c r="AL4" s="114">
        <f>'Model &amp; Metrics'!AN$4</f>
        <v>44834</v>
      </c>
      <c r="AM4" s="114">
        <f>'Model &amp; Metrics'!AO$4</f>
        <v>44865</v>
      </c>
      <c r="AN4" s="114">
        <f>'Model &amp; Metrics'!AP$4</f>
        <v>44895</v>
      </c>
      <c r="AO4" s="114">
        <f>'Model &amp; Metrics'!AQ$4</f>
        <v>44926</v>
      </c>
      <c r="AQ4" s="348" t="str">
        <f>'Model &amp; Metrics'!AS4</f>
        <v>Q120</v>
      </c>
      <c r="AR4" s="348" t="str">
        <f>'Model &amp; Metrics'!AT4</f>
        <v>Q220</v>
      </c>
      <c r="AS4" s="348" t="str">
        <f>'Model &amp; Metrics'!AU4</f>
        <v>Q320</v>
      </c>
      <c r="AT4" s="348" t="str">
        <f>'Model &amp; Metrics'!AV4</f>
        <v>Q420</v>
      </c>
      <c r="AU4" s="348" t="str">
        <f>'Model &amp; Metrics'!AW4</f>
        <v>Q121</v>
      </c>
      <c r="AV4" s="348" t="str">
        <f>'Model &amp; Metrics'!AX4</f>
        <v>Q221</v>
      </c>
      <c r="AW4" s="348" t="str">
        <f>'Model &amp; Metrics'!AY4</f>
        <v>Q321</v>
      </c>
      <c r="AX4" s="348" t="str">
        <f>'Model &amp; Metrics'!AZ4</f>
        <v>Q421</v>
      </c>
      <c r="AY4" s="348" t="str">
        <f>'Model &amp; Metrics'!BA4</f>
        <v>Q122</v>
      </c>
      <c r="AZ4" s="348" t="str">
        <f>'Model &amp; Metrics'!BB4</f>
        <v>Q222</v>
      </c>
      <c r="BA4" s="348" t="str">
        <f>'Model &amp; Metrics'!BC4</f>
        <v>Q322</v>
      </c>
      <c r="BB4" s="348" t="str">
        <f>'Model &amp; Metrics'!BD4</f>
        <v>Q422</v>
      </c>
      <c r="BC4" s="330"/>
      <c r="BD4" s="321">
        <f>'Model &amp; Metrics'!BF4</f>
        <v>2020</v>
      </c>
      <c r="BE4" s="321">
        <f>'Model &amp; Metrics'!BG4</f>
        <v>2021</v>
      </c>
      <c r="BF4" s="321">
        <f>'Model &amp; Metrics'!BH4</f>
        <v>2022</v>
      </c>
    </row>
    <row r="5" spans="1:58">
      <c r="C5" s="326"/>
      <c r="D5" s="326"/>
      <c r="E5" s="326"/>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Q5" s="327"/>
      <c r="AR5" s="327"/>
      <c r="AS5" s="327"/>
      <c r="AT5" s="327"/>
      <c r="AU5" s="327"/>
      <c r="AV5" s="327"/>
      <c r="AW5" s="327"/>
      <c r="AX5" s="327"/>
      <c r="AZ5" s="85"/>
      <c r="BA5" s="82"/>
      <c r="BB5" s="85"/>
      <c r="BC5" s="330"/>
      <c r="BD5" s="325"/>
      <c r="BE5" s="325"/>
      <c r="BF5" s="325"/>
    </row>
    <row r="6" spans="1:58">
      <c r="B6" s="1" t="s">
        <v>103</v>
      </c>
      <c r="C6" s="326"/>
      <c r="D6" s="326"/>
      <c r="E6" s="326"/>
      <c r="F6" s="327">
        <f>Staffing!H52</f>
        <v>0</v>
      </c>
      <c r="G6" s="327">
        <f>Staffing!I52</f>
        <v>0</v>
      </c>
      <c r="H6" s="327">
        <f>Staffing!J52</f>
        <v>1</v>
      </c>
      <c r="I6" s="327">
        <f>Staffing!K52</f>
        <v>1</v>
      </c>
      <c r="J6" s="327">
        <f>Staffing!L52</f>
        <v>1</v>
      </c>
      <c r="K6" s="327">
        <f>Staffing!M52</f>
        <v>1</v>
      </c>
      <c r="L6" s="327">
        <f>Staffing!N52</f>
        <v>2</v>
      </c>
      <c r="M6" s="327">
        <f>Staffing!O52</f>
        <v>2</v>
      </c>
      <c r="N6" s="327">
        <f>Staffing!P52</f>
        <v>2</v>
      </c>
      <c r="O6" s="327">
        <f>Staffing!Q52</f>
        <v>2</v>
      </c>
      <c r="P6" s="327">
        <f>Staffing!R52</f>
        <v>2</v>
      </c>
      <c r="Q6" s="327">
        <f>Staffing!S52</f>
        <v>2</v>
      </c>
      <c r="R6" s="327">
        <f>Staffing!T52</f>
        <v>2</v>
      </c>
      <c r="S6" s="327">
        <f>Staffing!U52</f>
        <v>3</v>
      </c>
      <c r="T6" s="327">
        <f>Staffing!V52</f>
        <v>3</v>
      </c>
      <c r="U6" s="327">
        <f>Staffing!W52</f>
        <v>3</v>
      </c>
      <c r="V6" s="327">
        <f>Staffing!X52</f>
        <v>3</v>
      </c>
      <c r="W6" s="327">
        <f>Staffing!Y52</f>
        <v>3</v>
      </c>
      <c r="X6" s="327">
        <f>Staffing!Z52</f>
        <v>3</v>
      </c>
      <c r="Y6" s="327">
        <f>Staffing!AA52</f>
        <v>4</v>
      </c>
      <c r="Z6" s="327">
        <f>Staffing!AB52</f>
        <v>5</v>
      </c>
      <c r="AA6" s="327">
        <f>Staffing!AC52</f>
        <v>5</v>
      </c>
      <c r="AB6" s="327">
        <f>Staffing!AD52</f>
        <v>5</v>
      </c>
      <c r="AC6" s="327">
        <f>Staffing!AE52</f>
        <v>5</v>
      </c>
      <c r="AD6" s="327">
        <f>Staffing!AF52</f>
        <v>6</v>
      </c>
      <c r="AE6" s="327">
        <f>Staffing!AG52</f>
        <v>6</v>
      </c>
      <c r="AF6" s="327">
        <f>Staffing!AH52</f>
        <v>7</v>
      </c>
      <c r="AG6" s="327">
        <f>Staffing!AI52</f>
        <v>7</v>
      </c>
      <c r="AH6" s="327">
        <f>Staffing!AJ52</f>
        <v>7</v>
      </c>
      <c r="AI6" s="327">
        <f>Staffing!AK52</f>
        <v>7</v>
      </c>
      <c r="AJ6" s="327">
        <f>Staffing!AL52</f>
        <v>7</v>
      </c>
      <c r="AK6" s="327">
        <f>Staffing!AM52</f>
        <v>7</v>
      </c>
      <c r="AL6" s="327">
        <f>Staffing!AN52</f>
        <v>8</v>
      </c>
      <c r="AM6" s="327">
        <f>Staffing!AO52</f>
        <v>8</v>
      </c>
      <c r="AN6" s="327">
        <f>Staffing!AP52</f>
        <v>8</v>
      </c>
      <c r="AO6" s="327">
        <f>Staffing!AQ52</f>
        <v>8</v>
      </c>
      <c r="AQ6" s="327">
        <f>H6</f>
        <v>1</v>
      </c>
      <c r="AR6" s="327">
        <f>K6</f>
        <v>1</v>
      </c>
      <c r="AS6" s="327">
        <f>N6</f>
        <v>2</v>
      </c>
      <c r="AT6" s="327">
        <f>Q6</f>
        <v>2</v>
      </c>
      <c r="AU6" s="327">
        <f>T6</f>
        <v>3</v>
      </c>
      <c r="AV6" s="327">
        <f>W6</f>
        <v>3</v>
      </c>
      <c r="AW6" s="327">
        <f>Z6</f>
        <v>5</v>
      </c>
      <c r="AX6" s="327">
        <f>AC6</f>
        <v>5</v>
      </c>
      <c r="AY6" s="327">
        <f>AF6</f>
        <v>7</v>
      </c>
      <c r="AZ6" s="327">
        <f>AI6</f>
        <v>7</v>
      </c>
      <c r="BA6" s="327">
        <f>+AL6</f>
        <v>8</v>
      </c>
      <c r="BB6" s="327">
        <f>+AO6</f>
        <v>8</v>
      </c>
      <c r="BC6" s="330"/>
      <c r="BD6" s="349">
        <f>AT6</f>
        <v>2</v>
      </c>
      <c r="BE6" s="349">
        <f>AX6</f>
        <v>5</v>
      </c>
      <c r="BF6" s="349">
        <f>BB6</f>
        <v>8</v>
      </c>
    </row>
    <row r="7" spans="1:58">
      <c r="C7" s="326"/>
      <c r="D7" s="326"/>
      <c r="E7" s="326"/>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Q7" s="327"/>
      <c r="AR7" s="327"/>
      <c r="AS7" s="327"/>
      <c r="AT7" s="327"/>
      <c r="AU7" s="327"/>
      <c r="AV7" s="327"/>
      <c r="AW7" s="327"/>
      <c r="AX7" s="327"/>
      <c r="AZ7" s="85"/>
      <c r="BA7" s="82"/>
      <c r="BB7" s="85"/>
      <c r="BC7" s="330"/>
      <c r="BD7" s="349"/>
      <c r="BE7" s="349"/>
      <c r="BF7" s="349"/>
    </row>
    <row r="8" spans="1:58">
      <c r="B8" s="4" t="str">
        <f>Sales!$B$8</f>
        <v>PAYROLL</v>
      </c>
      <c r="C8" s="326"/>
      <c r="D8" s="326"/>
      <c r="E8" s="326"/>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Q8" s="327"/>
      <c r="AR8" s="327"/>
      <c r="AS8" s="327"/>
      <c r="AT8" s="327"/>
      <c r="AU8" s="327"/>
      <c r="AV8" s="327"/>
      <c r="AW8" s="327"/>
      <c r="AX8" s="327"/>
      <c r="AZ8" s="328"/>
      <c r="BA8" s="32"/>
      <c r="BB8" s="328"/>
      <c r="BC8" s="330"/>
      <c r="BD8" s="349"/>
      <c r="BE8" s="349"/>
      <c r="BF8" s="349"/>
    </row>
    <row r="9" spans="1:58">
      <c r="B9" s="329" t="s">
        <v>105</v>
      </c>
      <c r="C9" s="326"/>
      <c r="D9" s="326"/>
      <c r="E9" s="326"/>
      <c r="F9" s="327">
        <f>Staffing!H53</f>
        <v>0</v>
      </c>
      <c r="G9" s="327">
        <f>Staffing!I53</f>
        <v>0</v>
      </c>
      <c r="H9" s="327">
        <f>Staffing!J53</f>
        <v>10000</v>
      </c>
      <c r="I9" s="327">
        <f>Staffing!K53</f>
        <v>10000</v>
      </c>
      <c r="J9" s="327">
        <f>Staffing!L53</f>
        <v>10000</v>
      </c>
      <c r="K9" s="327">
        <f>Staffing!M53</f>
        <v>10000</v>
      </c>
      <c r="L9" s="327">
        <f>Staffing!N53</f>
        <v>20000</v>
      </c>
      <c r="M9" s="327">
        <f>Staffing!O53</f>
        <v>20000</v>
      </c>
      <c r="N9" s="327">
        <f>Staffing!P53</f>
        <v>20000</v>
      </c>
      <c r="O9" s="327">
        <f>Staffing!Q53</f>
        <v>20000</v>
      </c>
      <c r="P9" s="327">
        <f>Staffing!R53</f>
        <v>20000</v>
      </c>
      <c r="Q9" s="327">
        <f>Staffing!S53</f>
        <v>20000</v>
      </c>
      <c r="R9" s="327">
        <f>Staffing!T53</f>
        <v>20000</v>
      </c>
      <c r="S9" s="327">
        <f>Staffing!U53</f>
        <v>26250</v>
      </c>
      <c r="T9" s="327">
        <f>Staffing!V53</f>
        <v>26550</v>
      </c>
      <c r="U9" s="327">
        <f>Staffing!W53</f>
        <v>26550</v>
      </c>
      <c r="V9" s="327">
        <f>Staffing!X53</f>
        <v>26550</v>
      </c>
      <c r="W9" s="327">
        <f>Staffing!Y53</f>
        <v>26550</v>
      </c>
      <c r="X9" s="327">
        <f>Staffing!Z53</f>
        <v>26850</v>
      </c>
      <c r="Y9" s="327">
        <f>Staffing!AA53</f>
        <v>31016.666666666668</v>
      </c>
      <c r="Z9" s="327">
        <f>Staffing!AB53</f>
        <v>37266.666666666672</v>
      </c>
      <c r="AA9" s="327">
        <f>Staffing!AC53</f>
        <v>37266.666666666672</v>
      </c>
      <c r="AB9" s="327">
        <f>Staffing!AD53</f>
        <v>37266.666666666672</v>
      </c>
      <c r="AC9" s="327">
        <f>Staffing!AE53</f>
        <v>37266.666666666672</v>
      </c>
      <c r="AD9" s="327">
        <f>Staffing!AF53</f>
        <v>42266.666666666672</v>
      </c>
      <c r="AE9" s="327">
        <f>Staffing!AG53</f>
        <v>42454.166666666672</v>
      </c>
      <c r="AF9" s="327">
        <f>Staffing!AH53</f>
        <v>47454.166666666672</v>
      </c>
      <c r="AG9" s="327">
        <f>Staffing!AI53</f>
        <v>47454.166666666672</v>
      </c>
      <c r="AH9" s="327">
        <f>Staffing!AJ53</f>
        <v>47454.166666666672</v>
      </c>
      <c r="AI9" s="327">
        <f>Staffing!AK53</f>
        <v>47454.166666666672</v>
      </c>
      <c r="AJ9" s="327">
        <f>Staffing!AL53</f>
        <v>47454.166666666672</v>
      </c>
      <c r="AK9" s="327">
        <f>Staffing!AM53</f>
        <v>47579.166666666672</v>
      </c>
      <c r="AL9" s="327">
        <f>Staffing!AN53</f>
        <v>51933.333333333336</v>
      </c>
      <c r="AM9" s="327">
        <f>Staffing!AO53</f>
        <v>51933.333333333336</v>
      </c>
      <c r="AN9" s="327">
        <f>Staffing!AP53</f>
        <v>51933.333333333336</v>
      </c>
      <c r="AO9" s="327">
        <f>Staffing!AQ53</f>
        <v>51933.333333333336</v>
      </c>
      <c r="AQ9" s="327">
        <f>SUM(F9:H9)</f>
        <v>10000</v>
      </c>
      <c r="AR9" s="327">
        <f>SUM(I9:K9)</f>
        <v>30000</v>
      </c>
      <c r="AS9" s="327">
        <f>SUM(L9:N9)</f>
        <v>60000</v>
      </c>
      <c r="AT9" s="327">
        <f>SUM(O9:Q9)</f>
        <v>60000</v>
      </c>
      <c r="AU9" s="327">
        <f>SUM(R9:T9)</f>
        <v>72800</v>
      </c>
      <c r="AV9" s="327">
        <f>SUM(U9:W9)</f>
        <v>79650</v>
      </c>
      <c r="AW9" s="327">
        <f>SUM(X9:Z9)</f>
        <v>95133.333333333343</v>
      </c>
      <c r="AX9" s="327">
        <f>SUM(AA9:AC9)</f>
        <v>111800.00000000001</v>
      </c>
      <c r="AY9" s="327">
        <f>SUM(AD9:AF9)</f>
        <v>132175</v>
      </c>
      <c r="AZ9" s="327">
        <f>SUM(AG9:AI9)</f>
        <v>142362.5</v>
      </c>
      <c r="BA9" s="327">
        <f>SUM(AJ9:AL9)</f>
        <v>146966.66666666669</v>
      </c>
      <c r="BB9" s="327">
        <f>SUM(AM9:AO9)</f>
        <v>155800</v>
      </c>
      <c r="BC9" s="330"/>
      <c r="BD9" s="349">
        <f>SUM(AQ9:AT9)</f>
        <v>160000</v>
      </c>
      <c r="BE9" s="349">
        <f>SUM(AU9:AX9)</f>
        <v>359383.33333333337</v>
      </c>
      <c r="BF9" s="349">
        <f>SUM(AY9:BB9)</f>
        <v>577304.16666666674</v>
      </c>
    </row>
    <row r="10" spans="1:58">
      <c r="B10" s="329" t="s">
        <v>106</v>
      </c>
      <c r="C10" s="326"/>
      <c r="D10" s="326"/>
      <c r="E10" s="326"/>
      <c r="F10" s="327">
        <f>Staffing!H54+Staffing!H55</f>
        <v>0</v>
      </c>
      <c r="G10" s="327">
        <f>Staffing!I54+Staffing!I55</f>
        <v>0</v>
      </c>
      <c r="H10" s="327">
        <f>Staffing!J54+Staffing!J55</f>
        <v>1865</v>
      </c>
      <c r="I10" s="327">
        <f>Staffing!K54+Staffing!K55</f>
        <v>1865</v>
      </c>
      <c r="J10" s="327">
        <f>Staffing!L54+Staffing!L55</f>
        <v>1865</v>
      </c>
      <c r="K10" s="327">
        <f>Staffing!M54+Staffing!M55</f>
        <v>1865</v>
      </c>
      <c r="L10" s="327">
        <f>Staffing!N54+Staffing!N55</f>
        <v>3730</v>
      </c>
      <c r="M10" s="327">
        <f>Staffing!O54+Staffing!O55</f>
        <v>3730</v>
      </c>
      <c r="N10" s="327">
        <f>Staffing!P54+Staffing!P55</f>
        <v>3730</v>
      </c>
      <c r="O10" s="327">
        <f>Staffing!Q54+Staffing!Q55</f>
        <v>3730</v>
      </c>
      <c r="P10" s="327">
        <f>Staffing!R54+Staffing!R55</f>
        <v>3730</v>
      </c>
      <c r="Q10" s="327">
        <f>Staffing!S54+Staffing!S55</f>
        <v>3730</v>
      </c>
      <c r="R10" s="327">
        <f>Staffing!T54+Staffing!T55</f>
        <v>3730</v>
      </c>
      <c r="S10" s="327">
        <f>Staffing!U54+Staffing!U55</f>
        <v>4895.625</v>
      </c>
      <c r="T10" s="327">
        <f>Staffing!V54+Staffing!V55</f>
        <v>4951.5749999999998</v>
      </c>
      <c r="U10" s="327">
        <f>Staffing!W54+Staffing!W55</f>
        <v>4951.5749999999998</v>
      </c>
      <c r="V10" s="327">
        <f>Staffing!X54+Staffing!X55</f>
        <v>4951.5749999999998</v>
      </c>
      <c r="W10" s="327">
        <f>Staffing!Y54+Staffing!Y55</f>
        <v>4951.5749999999998</v>
      </c>
      <c r="X10" s="327">
        <f>Staffing!Z54+Staffing!Z55</f>
        <v>5007.5249999999996</v>
      </c>
      <c r="Y10" s="327">
        <f>Staffing!AA54+Staffing!AA55</f>
        <v>5784.6083333333336</v>
      </c>
      <c r="Z10" s="327">
        <f>Staffing!AB54+Staffing!AB55</f>
        <v>6950.2333333333345</v>
      </c>
      <c r="AA10" s="327">
        <f>Staffing!AC54+Staffing!AC55</f>
        <v>6950.2333333333345</v>
      </c>
      <c r="AB10" s="327">
        <f>Staffing!AD54+Staffing!AD55</f>
        <v>6950.2333333333345</v>
      </c>
      <c r="AC10" s="327">
        <f>Staffing!AE54+Staffing!AE55</f>
        <v>6950.2333333333345</v>
      </c>
      <c r="AD10" s="327">
        <f>Staffing!AF54+Staffing!AF55</f>
        <v>7882.7333333333336</v>
      </c>
      <c r="AE10" s="327">
        <f>Staffing!AG54+Staffing!AG55</f>
        <v>7917.7020833333336</v>
      </c>
      <c r="AF10" s="327">
        <f>Staffing!AH54+Staffing!AH55</f>
        <v>8850.2020833333336</v>
      </c>
      <c r="AG10" s="327">
        <f>Staffing!AI54+Staffing!AI55</f>
        <v>8850.2020833333336</v>
      </c>
      <c r="AH10" s="327">
        <f>Staffing!AJ54+Staffing!AJ55</f>
        <v>8850.2020833333336</v>
      </c>
      <c r="AI10" s="327">
        <f>Staffing!AK54+Staffing!AK55</f>
        <v>8850.2020833333336</v>
      </c>
      <c r="AJ10" s="327">
        <f>Staffing!AL54+Staffing!AL55</f>
        <v>8850.2020833333336</v>
      </c>
      <c r="AK10" s="327">
        <f>Staffing!AM54+Staffing!AM55</f>
        <v>8873.5145833333336</v>
      </c>
      <c r="AL10" s="327">
        <f>Staffing!AN54+Staffing!AN55</f>
        <v>9685.5666666666675</v>
      </c>
      <c r="AM10" s="327">
        <f>Staffing!AO54+Staffing!AO55</f>
        <v>9685.5666666666675</v>
      </c>
      <c r="AN10" s="327">
        <f>Staffing!AP54+Staffing!AP55</f>
        <v>9685.5666666666675</v>
      </c>
      <c r="AO10" s="327">
        <f>Staffing!AQ54+Staffing!AQ55</f>
        <v>9685.5666666666675</v>
      </c>
      <c r="AQ10" s="327">
        <f>SUM(F10:H10)</f>
        <v>1865</v>
      </c>
      <c r="AR10" s="327">
        <f>SUM(I10:K10)</f>
        <v>5595</v>
      </c>
      <c r="AS10" s="327">
        <f>SUM(L10:N10)</f>
        <v>11190</v>
      </c>
      <c r="AT10" s="327">
        <f>SUM(O10:Q10)</f>
        <v>11190</v>
      </c>
      <c r="AU10" s="327">
        <f>SUM(R10:T10)</f>
        <v>13577.2</v>
      </c>
      <c r="AV10" s="327">
        <f>SUM(U10:W10)</f>
        <v>14854.724999999999</v>
      </c>
      <c r="AW10" s="327">
        <f>SUM(X10:Z10)</f>
        <v>17742.366666666669</v>
      </c>
      <c r="AX10" s="327">
        <f>SUM(AA10:AC10)</f>
        <v>20850.700000000004</v>
      </c>
      <c r="AY10" s="327">
        <f>SUM(AD10:AF10)</f>
        <v>24650.637500000001</v>
      </c>
      <c r="AZ10" s="327">
        <f>SUM(AG10:AI10)</f>
        <v>26550.606250000001</v>
      </c>
      <c r="BA10" s="327">
        <f>SUM(AJ10:AL10)</f>
        <v>27409.283333333333</v>
      </c>
      <c r="BB10" s="327">
        <f>SUM(AM10:AO10)</f>
        <v>29056.700000000004</v>
      </c>
      <c r="BC10" s="330"/>
      <c r="BD10" s="349">
        <f>SUM(AQ10:AT10)</f>
        <v>29840</v>
      </c>
      <c r="BE10" s="349">
        <f>SUM(AU10:AX10)</f>
        <v>67024.991666666669</v>
      </c>
      <c r="BF10" s="349">
        <f>SUM(AY10:BB10)</f>
        <v>107667.22708333333</v>
      </c>
    </row>
    <row r="11" spans="1:58" ht="6" customHeight="1">
      <c r="B11" s="329"/>
      <c r="C11" s="326"/>
      <c r="D11" s="326"/>
      <c r="E11" s="326"/>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Q11" s="331"/>
      <c r="AR11" s="331"/>
      <c r="AS11" s="331"/>
      <c r="AT11" s="331"/>
      <c r="AU11" s="331"/>
      <c r="AV11" s="331"/>
      <c r="AW11" s="331"/>
      <c r="AX11" s="331"/>
      <c r="AY11" s="327"/>
      <c r="AZ11" s="327"/>
      <c r="BA11" s="327"/>
      <c r="BB11" s="327">
        <f>SUM(AM11:AO11)</f>
        <v>0</v>
      </c>
      <c r="BC11" s="330"/>
      <c r="BD11" s="350"/>
      <c r="BE11" s="350"/>
      <c r="BF11" s="350"/>
    </row>
    <row r="12" spans="1:58">
      <c r="B12" s="333" t="str">
        <f>"TOTAL "&amp;B8</f>
        <v>TOTAL PAYROLL</v>
      </c>
      <c r="C12" s="334"/>
      <c r="D12" s="334"/>
      <c r="E12" s="334"/>
      <c r="F12" s="218">
        <f t="shared" ref="F12:AC12" si="0">SUM(F9:F11)</f>
        <v>0</v>
      </c>
      <c r="G12" s="218">
        <f t="shared" si="0"/>
        <v>0</v>
      </c>
      <c r="H12" s="218">
        <f t="shared" si="0"/>
        <v>11865</v>
      </c>
      <c r="I12" s="218">
        <f t="shared" si="0"/>
        <v>11865</v>
      </c>
      <c r="J12" s="218">
        <f t="shared" si="0"/>
        <v>11865</v>
      </c>
      <c r="K12" s="218">
        <f t="shared" si="0"/>
        <v>11865</v>
      </c>
      <c r="L12" s="218">
        <f t="shared" si="0"/>
        <v>23730</v>
      </c>
      <c r="M12" s="218">
        <f t="shared" si="0"/>
        <v>23730</v>
      </c>
      <c r="N12" s="218">
        <f t="shared" si="0"/>
        <v>23730</v>
      </c>
      <c r="O12" s="218">
        <f t="shared" si="0"/>
        <v>23730</v>
      </c>
      <c r="P12" s="218">
        <f t="shared" si="0"/>
        <v>23730</v>
      </c>
      <c r="Q12" s="218">
        <f t="shared" si="0"/>
        <v>23730</v>
      </c>
      <c r="R12" s="218">
        <f t="shared" si="0"/>
        <v>23730</v>
      </c>
      <c r="S12" s="218">
        <f t="shared" si="0"/>
        <v>31145.625</v>
      </c>
      <c r="T12" s="218">
        <f t="shared" si="0"/>
        <v>31501.575000000001</v>
      </c>
      <c r="U12" s="218">
        <f t="shared" si="0"/>
        <v>31501.575000000001</v>
      </c>
      <c r="V12" s="218">
        <f t="shared" si="0"/>
        <v>31501.575000000001</v>
      </c>
      <c r="W12" s="218">
        <f t="shared" si="0"/>
        <v>31501.575000000001</v>
      </c>
      <c r="X12" s="218">
        <f t="shared" si="0"/>
        <v>31857.525000000001</v>
      </c>
      <c r="Y12" s="218">
        <f t="shared" si="0"/>
        <v>36801.275000000001</v>
      </c>
      <c r="Z12" s="218">
        <f t="shared" si="0"/>
        <v>44216.900000000009</v>
      </c>
      <c r="AA12" s="218">
        <f t="shared" si="0"/>
        <v>44216.900000000009</v>
      </c>
      <c r="AB12" s="218">
        <f t="shared" si="0"/>
        <v>44216.900000000009</v>
      </c>
      <c r="AC12" s="218">
        <f t="shared" si="0"/>
        <v>44216.900000000009</v>
      </c>
      <c r="AD12" s="218">
        <f t="shared" ref="AD12:AO12" si="1">SUM(AD9:AD11)</f>
        <v>50149.400000000009</v>
      </c>
      <c r="AE12" s="218">
        <f t="shared" si="1"/>
        <v>50371.868750000009</v>
      </c>
      <c r="AF12" s="218">
        <f t="shared" si="1"/>
        <v>56304.368750000009</v>
      </c>
      <c r="AG12" s="218">
        <f t="shared" si="1"/>
        <v>56304.368750000009</v>
      </c>
      <c r="AH12" s="218">
        <f t="shared" si="1"/>
        <v>56304.368750000009</v>
      </c>
      <c r="AI12" s="218">
        <f t="shared" si="1"/>
        <v>56304.368750000009</v>
      </c>
      <c r="AJ12" s="218">
        <f t="shared" si="1"/>
        <v>56304.368750000009</v>
      </c>
      <c r="AK12" s="218">
        <f t="shared" si="1"/>
        <v>56452.681250000009</v>
      </c>
      <c r="AL12" s="218">
        <f t="shared" si="1"/>
        <v>61618.9</v>
      </c>
      <c r="AM12" s="218">
        <f t="shared" si="1"/>
        <v>61618.9</v>
      </c>
      <c r="AN12" s="218">
        <f t="shared" si="1"/>
        <v>61618.9</v>
      </c>
      <c r="AO12" s="218">
        <f t="shared" si="1"/>
        <v>61618.9</v>
      </c>
      <c r="AQ12" s="218">
        <f t="shared" ref="AQ12:AW12" si="2">SUM(AQ9:AQ11)</f>
        <v>11865</v>
      </c>
      <c r="AR12" s="218">
        <f t="shared" si="2"/>
        <v>35595</v>
      </c>
      <c r="AS12" s="218">
        <f t="shared" si="2"/>
        <v>71190</v>
      </c>
      <c r="AT12" s="218">
        <f t="shared" si="2"/>
        <v>71190</v>
      </c>
      <c r="AU12" s="218">
        <f t="shared" si="2"/>
        <v>86377.2</v>
      </c>
      <c r="AV12" s="218">
        <f t="shared" si="2"/>
        <v>94504.725000000006</v>
      </c>
      <c r="AW12" s="218">
        <f t="shared" si="2"/>
        <v>112875.70000000001</v>
      </c>
      <c r="AX12" s="218">
        <f>SUM(AX9:AX11)</f>
        <v>132650.70000000001</v>
      </c>
      <c r="AY12" s="218">
        <f>SUM(AD12:AF12)</f>
        <v>156825.63750000001</v>
      </c>
      <c r="AZ12" s="218">
        <f t="shared" ref="AZ12:AZ52" si="3">SUM(AG12:AI12)</f>
        <v>168913.10625000001</v>
      </c>
      <c r="BA12" s="218">
        <f>SUM(AJ12:AL12)</f>
        <v>174375.95</v>
      </c>
      <c r="BB12" s="218">
        <f>SUM(AM12:AO12)</f>
        <v>184856.7</v>
      </c>
      <c r="BC12" s="330"/>
      <c r="BD12" s="216">
        <f>SUM(AQ12:AT12)</f>
        <v>189840</v>
      </c>
      <c r="BE12" s="216">
        <f>SUM(AU12:AX12)</f>
        <v>426408.32500000001</v>
      </c>
      <c r="BF12" s="216">
        <f>SUM(AY12:BB12)</f>
        <v>684971.39375000005</v>
      </c>
    </row>
    <row r="13" spans="1:58">
      <c r="C13" s="326"/>
      <c r="D13" s="326"/>
      <c r="E13" s="326"/>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Q13" s="327"/>
      <c r="AR13" s="327"/>
      <c r="AS13" s="327"/>
      <c r="AT13" s="327"/>
      <c r="AU13" s="327"/>
      <c r="AV13" s="327"/>
      <c r="AW13" s="327"/>
      <c r="AX13" s="327"/>
      <c r="AY13" s="327"/>
      <c r="AZ13" s="327"/>
      <c r="BA13" s="327"/>
      <c r="BB13" s="327"/>
      <c r="BC13" s="327"/>
      <c r="BD13" s="349"/>
      <c r="BE13" s="349"/>
      <c r="BF13" s="349"/>
    </row>
    <row r="14" spans="1:58">
      <c r="B14" s="4" t="s">
        <v>108</v>
      </c>
      <c r="C14" s="326"/>
      <c r="D14" s="326"/>
      <c r="E14" s="326"/>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Q14" s="327"/>
      <c r="AR14" s="327"/>
      <c r="AS14" s="327"/>
      <c r="AT14" s="327"/>
      <c r="AU14" s="327"/>
      <c r="AV14" s="327"/>
      <c r="AW14" s="327"/>
      <c r="AX14" s="327"/>
      <c r="AY14" s="327"/>
      <c r="AZ14" s="327"/>
      <c r="BA14" s="327"/>
      <c r="BB14" s="327"/>
      <c r="BC14" s="330"/>
      <c r="BD14" s="349"/>
      <c r="BE14" s="349"/>
      <c r="BF14" s="349"/>
    </row>
    <row r="15" spans="1:58">
      <c r="B15" s="335" t="s">
        <v>124</v>
      </c>
      <c r="C15" s="326"/>
      <c r="D15" s="336">
        <v>7500</v>
      </c>
      <c r="E15" s="337" t="s">
        <v>110</v>
      </c>
      <c r="F15" s="331">
        <v>0</v>
      </c>
      <c r="G15" s="331">
        <v>0</v>
      </c>
      <c r="H15" s="331">
        <v>0</v>
      </c>
      <c r="I15" s="331">
        <v>0</v>
      </c>
      <c r="J15" s="331">
        <v>0</v>
      </c>
      <c r="K15" s="331">
        <v>0</v>
      </c>
      <c r="L15" s="331">
        <v>0</v>
      </c>
      <c r="M15" s="331">
        <v>0</v>
      </c>
      <c r="N15" s="331">
        <v>0</v>
      </c>
      <c r="O15" s="331">
        <v>0</v>
      </c>
      <c r="P15" s="331">
        <v>0</v>
      </c>
      <c r="Q15" s="331">
        <v>0</v>
      </c>
      <c r="R15" s="327">
        <f t="shared" ref="R15:AO15" si="4">$D15</f>
        <v>7500</v>
      </c>
      <c r="S15" s="327">
        <f t="shared" si="4"/>
        <v>7500</v>
      </c>
      <c r="T15" s="327">
        <f t="shared" si="4"/>
        <v>7500</v>
      </c>
      <c r="U15" s="327">
        <f t="shared" si="4"/>
        <v>7500</v>
      </c>
      <c r="V15" s="327">
        <f t="shared" si="4"/>
        <v>7500</v>
      </c>
      <c r="W15" s="327">
        <f t="shared" si="4"/>
        <v>7500</v>
      </c>
      <c r="X15" s="327">
        <f t="shared" si="4"/>
        <v>7500</v>
      </c>
      <c r="Y15" s="327">
        <f t="shared" si="4"/>
        <v>7500</v>
      </c>
      <c r="Z15" s="327">
        <f t="shared" si="4"/>
        <v>7500</v>
      </c>
      <c r="AA15" s="327">
        <f t="shared" si="4"/>
        <v>7500</v>
      </c>
      <c r="AB15" s="327">
        <f t="shared" si="4"/>
        <v>7500</v>
      </c>
      <c r="AC15" s="327">
        <f t="shared" si="4"/>
        <v>7500</v>
      </c>
      <c r="AD15" s="327">
        <f t="shared" si="4"/>
        <v>7500</v>
      </c>
      <c r="AE15" s="327">
        <f t="shared" si="4"/>
        <v>7500</v>
      </c>
      <c r="AF15" s="327">
        <f t="shared" si="4"/>
        <v>7500</v>
      </c>
      <c r="AG15" s="327">
        <f t="shared" si="4"/>
        <v>7500</v>
      </c>
      <c r="AH15" s="327">
        <f t="shared" si="4"/>
        <v>7500</v>
      </c>
      <c r="AI15" s="327">
        <f t="shared" si="4"/>
        <v>7500</v>
      </c>
      <c r="AJ15" s="327">
        <f t="shared" si="4"/>
        <v>7500</v>
      </c>
      <c r="AK15" s="327">
        <f t="shared" si="4"/>
        <v>7500</v>
      </c>
      <c r="AL15" s="327">
        <f t="shared" si="4"/>
        <v>7500</v>
      </c>
      <c r="AM15" s="327">
        <f t="shared" si="4"/>
        <v>7500</v>
      </c>
      <c r="AN15" s="327">
        <f t="shared" si="4"/>
        <v>7500</v>
      </c>
      <c r="AO15" s="327">
        <f t="shared" si="4"/>
        <v>7500</v>
      </c>
      <c r="AQ15" s="327">
        <f>SUM(F15:H15)</f>
        <v>0</v>
      </c>
      <c r="AR15" s="327">
        <f>SUM(I15:K15)</f>
        <v>0</v>
      </c>
      <c r="AS15" s="327">
        <f>SUM(L15:N15)</f>
        <v>0</v>
      </c>
      <c r="AT15" s="327">
        <f>SUM(O15:Q15)</f>
        <v>0</v>
      </c>
      <c r="AU15" s="327">
        <f>SUM(R15:T15)</f>
        <v>22500</v>
      </c>
      <c r="AV15" s="327">
        <f>SUM(U15:W15)</f>
        <v>22500</v>
      </c>
      <c r="AW15" s="327">
        <f>SUM(X15:Z15)</f>
        <v>22500</v>
      </c>
      <c r="AX15" s="327">
        <f>SUM(AA15:AC15)</f>
        <v>22500</v>
      </c>
      <c r="AY15" s="327">
        <f>SUM(AD15:AF15)</f>
        <v>22500</v>
      </c>
      <c r="AZ15" s="327">
        <f t="shared" si="3"/>
        <v>22500</v>
      </c>
      <c r="BA15" s="327">
        <f>SUM(AJ15:AL15)</f>
        <v>22500</v>
      </c>
      <c r="BB15" s="327">
        <f>SUM(AM15:AO15)</f>
        <v>22500</v>
      </c>
      <c r="BC15" s="330"/>
      <c r="BD15" s="349">
        <f>SUM(AQ15:AT15)</f>
        <v>0</v>
      </c>
      <c r="BE15" s="349">
        <f>SUM(AU15:AX15)</f>
        <v>90000</v>
      </c>
      <c r="BF15" s="349">
        <f>SUM(AY15:BB15)</f>
        <v>90000</v>
      </c>
    </row>
    <row r="16" spans="1:58">
      <c r="B16" s="335" t="s">
        <v>111</v>
      </c>
      <c r="C16" s="326"/>
      <c r="D16" s="326"/>
      <c r="E16" s="326"/>
      <c r="F16" s="331">
        <v>0</v>
      </c>
      <c r="G16" s="331">
        <v>0</v>
      </c>
      <c r="H16" s="331">
        <v>0</v>
      </c>
      <c r="I16" s="331">
        <v>0</v>
      </c>
      <c r="J16" s="331">
        <v>0</v>
      </c>
      <c r="K16" s="331">
        <v>0</v>
      </c>
      <c r="L16" s="331">
        <v>0</v>
      </c>
      <c r="M16" s="331">
        <v>0</v>
      </c>
      <c r="N16" s="331">
        <v>0</v>
      </c>
      <c r="O16" s="331">
        <v>0</v>
      </c>
      <c r="P16" s="331">
        <v>0</v>
      </c>
      <c r="Q16" s="331">
        <v>0</v>
      </c>
      <c r="R16" s="331">
        <v>0</v>
      </c>
      <c r="S16" s="331">
        <v>0</v>
      </c>
      <c r="T16" s="331">
        <v>0</v>
      </c>
      <c r="U16" s="331">
        <v>0</v>
      </c>
      <c r="V16" s="331">
        <v>0</v>
      </c>
      <c r="W16" s="331">
        <v>0</v>
      </c>
      <c r="X16" s="331">
        <v>0</v>
      </c>
      <c r="Y16" s="331">
        <v>0</v>
      </c>
      <c r="Z16" s="331">
        <v>0</v>
      </c>
      <c r="AA16" s="331">
        <v>0</v>
      </c>
      <c r="AB16" s="331">
        <v>0</v>
      </c>
      <c r="AC16" s="331">
        <v>0</v>
      </c>
      <c r="AD16" s="331">
        <v>0</v>
      </c>
      <c r="AE16" s="331">
        <v>0</v>
      </c>
      <c r="AF16" s="331">
        <v>0</v>
      </c>
      <c r="AG16" s="331">
        <v>0</v>
      </c>
      <c r="AH16" s="331">
        <v>0</v>
      </c>
      <c r="AI16" s="331">
        <v>0</v>
      </c>
      <c r="AJ16" s="331">
        <v>0</v>
      </c>
      <c r="AK16" s="331">
        <v>0</v>
      </c>
      <c r="AL16" s="331">
        <v>0</v>
      </c>
      <c r="AM16" s="331">
        <v>0</v>
      </c>
      <c r="AN16" s="331">
        <v>0</v>
      </c>
      <c r="AO16" s="331">
        <v>0</v>
      </c>
      <c r="AQ16" s="327">
        <f>SUM(F16:H16)</f>
        <v>0</v>
      </c>
      <c r="AR16" s="327">
        <f>SUM(I16:K16)</f>
        <v>0</v>
      </c>
      <c r="AS16" s="327">
        <f>SUM(L16:N16)</f>
        <v>0</v>
      </c>
      <c r="AT16" s="327">
        <f>SUM(O16:Q16)</f>
        <v>0</v>
      </c>
      <c r="AU16" s="327">
        <f>SUM(R16:T16)</f>
        <v>0</v>
      </c>
      <c r="AV16" s="327">
        <f>SUM(U16:W16)</f>
        <v>0</v>
      </c>
      <c r="AW16" s="327">
        <f>SUM(X16:Z16)</f>
        <v>0</v>
      </c>
      <c r="AX16" s="327">
        <f>SUM(AA16:AC16)</f>
        <v>0</v>
      </c>
      <c r="AY16" s="327">
        <f>SUM(AD16:AF16)</f>
        <v>0</v>
      </c>
      <c r="AZ16" s="327">
        <f t="shared" si="3"/>
        <v>0</v>
      </c>
      <c r="BA16" s="327">
        <f>SUM(AJ16:AL16)</f>
        <v>0</v>
      </c>
      <c r="BB16" s="327">
        <f>SUM(AM16:AO16)</f>
        <v>0</v>
      </c>
      <c r="BC16" s="330"/>
      <c r="BD16" s="349">
        <f>SUM(AQ16:AT16)</f>
        <v>0</v>
      </c>
      <c r="BE16" s="349">
        <f>SUM(AU16:AX16)</f>
        <v>0</v>
      </c>
      <c r="BF16" s="349">
        <f>SUM(AY16:BB16)</f>
        <v>0</v>
      </c>
    </row>
    <row r="17" spans="2:59" ht="6" customHeight="1">
      <c r="B17" s="329"/>
      <c r="C17" s="326"/>
      <c r="D17" s="326"/>
      <c r="E17" s="326"/>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Q17" s="331"/>
      <c r="AR17" s="331"/>
      <c r="AS17" s="331"/>
      <c r="AT17" s="331"/>
      <c r="AU17" s="331"/>
      <c r="AV17" s="331"/>
      <c r="AW17" s="331"/>
      <c r="AX17" s="331"/>
      <c r="AY17" s="327"/>
      <c r="AZ17" s="327"/>
      <c r="BA17" s="327"/>
      <c r="BB17" s="327"/>
      <c r="BC17" s="330"/>
      <c r="BD17" s="350"/>
      <c r="BE17" s="350"/>
      <c r="BF17" s="350"/>
    </row>
    <row r="18" spans="2:59">
      <c r="B18" s="333" t="str">
        <f>"TOTAL "&amp;B14</f>
        <v>TOTAL CONTRACTORS</v>
      </c>
      <c r="C18" s="334"/>
      <c r="D18" s="334"/>
      <c r="E18" s="334"/>
      <c r="F18" s="218">
        <f t="shared" ref="F18:AQ18" si="5">SUM(F15:F17)</f>
        <v>0</v>
      </c>
      <c r="G18" s="218">
        <f t="shared" si="5"/>
        <v>0</v>
      </c>
      <c r="H18" s="218">
        <f t="shared" si="5"/>
        <v>0</v>
      </c>
      <c r="I18" s="218">
        <f t="shared" si="5"/>
        <v>0</v>
      </c>
      <c r="J18" s="218">
        <f t="shared" si="5"/>
        <v>0</v>
      </c>
      <c r="K18" s="218">
        <f t="shared" si="5"/>
        <v>0</v>
      </c>
      <c r="L18" s="218">
        <f t="shared" si="5"/>
        <v>0</v>
      </c>
      <c r="M18" s="218">
        <f t="shared" si="5"/>
        <v>0</v>
      </c>
      <c r="N18" s="218">
        <f t="shared" si="5"/>
        <v>0</v>
      </c>
      <c r="O18" s="218">
        <f t="shared" si="5"/>
        <v>0</v>
      </c>
      <c r="P18" s="218">
        <f t="shared" si="5"/>
        <v>0</v>
      </c>
      <c r="Q18" s="218">
        <f t="shared" si="5"/>
        <v>0</v>
      </c>
      <c r="R18" s="218">
        <f t="shared" si="5"/>
        <v>7500</v>
      </c>
      <c r="S18" s="218">
        <f t="shared" si="5"/>
        <v>7500</v>
      </c>
      <c r="T18" s="218">
        <f t="shared" si="5"/>
        <v>7500</v>
      </c>
      <c r="U18" s="218">
        <f t="shared" si="5"/>
        <v>7500</v>
      </c>
      <c r="V18" s="218">
        <f t="shared" si="5"/>
        <v>7500</v>
      </c>
      <c r="W18" s="218">
        <f t="shared" si="5"/>
        <v>7500</v>
      </c>
      <c r="X18" s="218">
        <f t="shared" si="5"/>
        <v>7500</v>
      </c>
      <c r="Y18" s="218">
        <f t="shared" si="5"/>
        <v>7500</v>
      </c>
      <c r="Z18" s="218">
        <f t="shared" si="5"/>
        <v>7500</v>
      </c>
      <c r="AA18" s="218">
        <f t="shared" si="5"/>
        <v>7500</v>
      </c>
      <c r="AB18" s="218">
        <f t="shared" si="5"/>
        <v>7500</v>
      </c>
      <c r="AC18" s="218">
        <f t="shared" si="5"/>
        <v>7500</v>
      </c>
      <c r="AD18" s="218">
        <f t="shared" ref="AD18:AO18" si="6">SUM(AD15:AD17)</f>
        <v>7500</v>
      </c>
      <c r="AE18" s="218">
        <f t="shared" si="6"/>
        <v>7500</v>
      </c>
      <c r="AF18" s="218">
        <f t="shared" si="6"/>
        <v>7500</v>
      </c>
      <c r="AG18" s="218">
        <f t="shared" si="6"/>
        <v>7500</v>
      </c>
      <c r="AH18" s="218">
        <f t="shared" si="6"/>
        <v>7500</v>
      </c>
      <c r="AI18" s="218">
        <f t="shared" si="6"/>
        <v>7500</v>
      </c>
      <c r="AJ18" s="218">
        <f t="shared" si="6"/>
        <v>7500</v>
      </c>
      <c r="AK18" s="218">
        <f t="shared" si="6"/>
        <v>7500</v>
      </c>
      <c r="AL18" s="218">
        <f t="shared" si="6"/>
        <v>7500</v>
      </c>
      <c r="AM18" s="218">
        <f t="shared" si="6"/>
        <v>7500</v>
      </c>
      <c r="AN18" s="218">
        <f t="shared" si="6"/>
        <v>7500</v>
      </c>
      <c r="AO18" s="218">
        <f t="shared" si="6"/>
        <v>7500</v>
      </c>
      <c r="AQ18" s="218">
        <f t="shared" si="5"/>
        <v>0</v>
      </c>
      <c r="AR18" s="218">
        <f t="shared" ref="AR18:AX18" si="7">SUM(AR15:AR17)</f>
        <v>0</v>
      </c>
      <c r="AS18" s="218">
        <f t="shared" si="7"/>
        <v>0</v>
      </c>
      <c r="AT18" s="218">
        <f t="shared" si="7"/>
        <v>0</v>
      </c>
      <c r="AU18" s="218">
        <f t="shared" si="7"/>
        <v>22500</v>
      </c>
      <c r="AV18" s="218">
        <f t="shared" si="7"/>
        <v>22500</v>
      </c>
      <c r="AW18" s="218">
        <f t="shared" si="7"/>
        <v>22500</v>
      </c>
      <c r="AX18" s="218">
        <f t="shared" si="7"/>
        <v>22500</v>
      </c>
      <c r="AY18" s="218">
        <f t="shared" ref="AY18:AY54" si="8">SUM(AD18:AF18)</f>
        <v>22500</v>
      </c>
      <c r="AZ18" s="218">
        <f t="shared" si="3"/>
        <v>22500</v>
      </c>
      <c r="BA18" s="218">
        <f>SUM(AJ18:AL18)</f>
        <v>22500</v>
      </c>
      <c r="BB18" s="218">
        <f>SUM(AM18:AO18)</f>
        <v>22500</v>
      </c>
      <c r="BC18" s="330"/>
      <c r="BD18" s="216">
        <f>SUM(AQ18:AT18)</f>
        <v>0</v>
      </c>
      <c r="BE18" s="216">
        <f>SUM(AU18:AX18)</f>
        <v>90000</v>
      </c>
      <c r="BF18" s="216">
        <f>SUM(AY18:BB18)</f>
        <v>90000</v>
      </c>
    </row>
    <row r="19" spans="2:59">
      <c r="AY19" s="327"/>
      <c r="AZ19" s="327"/>
      <c r="BA19" s="327"/>
      <c r="BB19" s="327"/>
      <c r="BC19" s="330"/>
      <c r="BD19" s="351"/>
      <c r="BE19" s="351"/>
      <c r="BF19" s="351"/>
    </row>
    <row r="20" spans="2:59">
      <c r="B20" s="4" t="s">
        <v>112</v>
      </c>
      <c r="C20" s="326"/>
      <c r="D20" s="326"/>
      <c r="E20" s="326"/>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Q20" s="327"/>
      <c r="AR20" s="327"/>
      <c r="AS20" s="327"/>
      <c r="AT20" s="327"/>
      <c r="AU20" s="327"/>
      <c r="AV20" s="327"/>
      <c r="AW20" s="327"/>
      <c r="AX20" s="327"/>
      <c r="AY20" s="327"/>
      <c r="AZ20" s="327"/>
      <c r="BA20" s="327"/>
      <c r="BB20" s="327"/>
      <c r="BC20" s="330"/>
      <c r="BD20" s="349"/>
      <c r="BE20" s="349"/>
      <c r="BF20" s="349"/>
    </row>
    <row r="21" spans="2:59">
      <c r="B21" s="335" t="s">
        <v>125</v>
      </c>
      <c r="C21" s="326"/>
      <c r="D21" s="336">
        <v>1000</v>
      </c>
      <c r="E21" s="337" t="s">
        <v>114</v>
      </c>
      <c r="F21" s="327">
        <f>$D21*F6</f>
        <v>0</v>
      </c>
      <c r="G21" s="327">
        <f t="shared" ref="G21:AO21" si="9">$D21*G6</f>
        <v>0</v>
      </c>
      <c r="H21" s="327">
        <f t="shared" si="9"/>
        <v>1000</v>
      </c>
      <c r="I21" s="327">
        <f t="shared" si="9"/>
        <v>1000</v>
      </c>
      <c r="J21" s="327">
        <f t="shared" si="9"/>
        <v>1000</v>
      </c>
      <c r="K21" s="327">
        <f t="shared" si="9"/>
        <v>1000</v>
      </c>
      <c r="L21" s="327">
        <f t="shared" si="9"/>
        <v>2000</v>
      </c>
      <c r="M21" s="327">
        <f t="shared" si="9"/>
        <v>2000</v>
      </c>
      <c r="N21" s="327">
        <f t="shared" si="9"/>
        <v>2000</v>
      </c>
      <c r="O21" s="327">
        <f t="shared" si="9"/>
        <v>2000</v>
      </c>
      <c r="P21" s="327">
        <f t="shared" si="9"/>
        <v>2000</v>
      </c>
      <c r="Q21" s="327">
        <f t="shared" si="9"/>
        <v>2000</v>
      </c>
      <c r="R21" s="327">
        <f t="shared" si="9"/>
        <v>2000</v>
      </c>
      <c r="S21" s="327">
        <f t="shared" si="9"/>
        <v>3000</v>
      </c>
      <c r="T21" s="327">
        <f t="shared" si="9"/>
        <v>3000</v>
      </c>
      <c r="U21" s="327">
        <f t="shared" si="9"/>
        <v>3000</v>
      </c>
      <c r="V21" s="327">
        <f t="shared" si="9"/>
        <v>3000</v>
      </c>
      <c r="W21" s="327">
        <f t="shared" si="9"/>
        <v>3000</v>
      </c>
      <c r="X21" s="327">
        <f t="shared" si="9"/>
        <v>3000</v>
      </c>
      <c r="Y21" s="327">
        <f t="shared" si="9"/>
        <v>4000</v>
      </c>
      <c r="Z21" s="327">
        <f t="shared" si="9"/>
        <v>5000</v>
      </c>
      <c r="AA21" s="327">
        <f t="shared" si="9"/>
        <v>5000</v>
      </c>
      <c r="AB21" s="327">
        <f t="shared" si="9"/>
        <v>5000</v>
      </c>
      <c r="AC21" s="327">
        <f t="shared" si="9"/>
        <v>5000</v>
      </c>
      <c r="AD21" s="327">
        <f t="shared" si="9"/>
        <v>6000</v>
      </c>
      <c r="AE21" s="327">
        <f t="shared" si="9"/>
        <v>6000</v>
      </c>
      <c r="AF21" s="327">
        <f t="shared" si="9"/>
        <v>7000</v>
      </c>
      <c r="AG21" s="327">
        <f t="shared" si="9"/>
        <v>7000</v>
      </c>
      <c r="AH21" s="327">
        <f t="shared" si="9"/>
        <v>7000</v>
      </c>
      <c r="AI21" s="327">
        <f t="shared" si="9"/>
        <v>7000</v>
      </c>
      <c r="AJ21" s="327">
        <f t="shared" si="9"/>
        <v>7000</v>
      </c>
      <c r="AK21" s="327">
        <f t="shared" si="9"/>
        <v>7000</v>
      </c>
      <c r="AL21" s="327">
        <f t="shared" si="9"/>
        <v>8000</v>
      </c>
      <c r="AM21" s="327">
        <f t="shared" si="9"/>
        <v>8000</v>
      </c>
      <c r="AN21" s="327">
        <f t="shared" si="9"/>
        <v>8000</v>
      </c>
      <c r="AO21" s="327">
        <f t="shared" si="9"/>
        <v>8000</v>
      </c>
      <c r="AQ21" s="327">
        <f>SUM(F21:H21)</f>
        <v>1000</v>
      </c>
      <c r="AR21" s="327">
        <f>SUM(I21:K21)</f>
        <v>3000</v>
      </c>
      <c r="AS21" s="327">
        <f>SUM(L21:N21)</f>
        <v>6000</v>
      </c>
      <c r="AT21" s="327">
        <f>SUM(O21:Q21)</f>
        <v>6000</v>
      </c>
      <c r="AU21" s="327">
        <f>SUM(R21:T21)</f>
        <v>8000</v>
      </c>
      <c r="AV21" s="327">
        <f>SUM(U21:W21)</f>
        <v>9000</v>
      </c>
      <c r="AW21" s="327">
        <f>SUM(X21:Z21)</f>
        <v>12000</v>
      </c>
      <c r="AX21" s="327">
        <f>SUM(AA21:AC21)</f>
        <v>15000</v>
      </c>
      <c r="AY21" s="327">
        <f t="shared" si="8"/>
        <v>19000</v>
      </c>
      <c r="AZ21" s="327">
        <f>SUM(AG21:AI21)</f>
        <v>21000</v>
      </c>
      <c r="BA21" s="327">
        <f>SUM(AJ21:AL21)</f>
        <v>22000</v>
      </c>
      <c r="BB21" s="327">
        <f>SUM(AM21:AO21)</f>
        <v>24000</v>
      </c>
      <c r="BC21" s="330"/>
      <c r="BD21" s="349">
        <f>SUM(AQ21:AT21)</f>
        <v>16000</v>
      </c>
      <c r="BE21" s="349">
        <f>SUM(AU21:AX21)</f>
        <v>44000</v>
      </c>
      <c r="BF21" s="349">
        <f>SUM(AY21:BB21)</f>
        <v>86000</v>
      </c>
    </row>
    <row r="22" spans="2:59">
      <c r="B22" s="335" t="s">
        <v>111</v>
      </c>
      <c r="C22" s="326"/>
      <c r="D22" s="326"/>
      <c r="E22" s="326"/>
      <c r="F22" s="331">
        <v>0</v>
      </c>
      <c r="G22" s="331">
        <v>0</v>
      </c>
      <c r="H22" s="331">
        <v>0</v>
      </c>
      <c r="I22" s="331">
        <v>0</v>
      </c>
      <c r="J22" s="331">
        <v>0</v>
      </c>
      <c r="K22" s="331">
        <v>0</v>
      </c>
      <c r="L22" s="331">
        <v>0</v>
      </c>
      <c r="M22" s="331">
        <v>0</v>
      </c>
      <c r="N22" s="331">
        <v>0</v>
      </c>
      <c r="O22" s="331">
        <v>0</v>
      </c>
      <c r="P22" s="331">
        <v>0</v>
      </c>
      <c r="Q22" s="331">
        <v>0</v>
      </c>
      <c r="R22" s="331">
        <v>0</v>
      </c>
      <c r="S22" s="331">
        <v>0</v>
      </c>
      <c r="T22" s="331">
        <v>0</v>
      </c>
      <c r="U22" s="331">
        <v>0</v>
      </c>
      <c r="V22" s="331">
        <v>0</v>
      </c>
      <c r="W22" s="331">
        <v>0</v>
      </c>
      <c r="X22" s="331">
        <v>0</v>
      </c>
      <c r="Y22" s="331">
        <v>0</v>
      </c>
      <c r="Z22" s="331">
        <v>0</v>
      </c>
      <c r="AA22" s="331">
        <v>0</v>
      </c>
      <c r="AB22" s="331">
        <v>0</v>
      </c>
      <c r="AC22" s="331">
        <v>0</v>
      </c>
      <c r="AD22" s="331">
        <v>0</v>
      </c>
      <c r="AE22" s="331">
        <v>0</v>
      </c>
      <c r="AF22" s="331">
        <v>0</v>
      </c>
      <c r="AG22" s="331">
        <v>0</v>
      </c>
      <c r="AH22" s="331">
        <v>0</v>
      </c>
      <c r="AI22" s="331">
        <v>0</v>
      </c>
      <c r="AJ22" s="331">
        <v>0</v>
      </c>
      <c r="AK22" s="331">
        <v>0</v>
      </c>
      <c r="AL22" s="331">
        <v>0</v>
      </c>
      <c r="AM22" s="331">
        <v>0</v>
      </c>
      <c r="AN22" s="331">
        <v>0</v>
      </c>
      <c r="AO22" s="331">
        <v>0</v>
      </c>
      <c r="AQ22" s="331">
        <v>0</v>
      </c>
      <c r="AR22" s="331">
        <v>0</v>
      </c>
      <c r="AS22" s="331">
        <v>0</v>
      </c>
      <c r="AT22" s="331">
        <v>0</v>
      </c>
      <c r="AU22" s="331">
        <v>0</v>
      </c>
      <c r="AV22" s="331">
        <v>0</v>
      </c>
      <c r="AW22" s="331">
        <v>0</v>
      </c>
      <c r="AX22" s="331">
        <v>0</v>
      </c>
      <c r="AY22" s="331">
        <v>0</v>
      </c>
      <c r="AZ22" s="331">
        <v>0</v>
      </c>
      <c r="BA22" s="331">
        <v>0</v>
      </c>
      <c r="BB22" s="331">
        <v>0</v>
      </c>
      <c r="BC22" s="331"/>
      <c r="BD22" s="349">
        <f>SUM(AQ22:AT22)</f>
        <v>0</v>
      </c>
      <c r="BE22" s="349">
        <f>SUM(AU22:AX22)</f>
        <v>0</v>
      </c>
      <c r="BF22" s="349">
        <f>SUM(AY22:BB22)</f>
        <v>0</v>
      </c>
      <c r="BG22" s="331"/>
    </row>
    <row r="23" spans="2:59">
      <c r="B23" s="335" t="s">
        <v>111</v>
      </c>
      <c r="C23" s="326"/>
      <c r="D23" s="326"/>
      <c r="E23" s="326"/>
      <c r="F23" s="331">
        <v>0</v>
      </c>
      <c r="G23" s="331">
        <v>0</v>
      </c>
      <c r="H23" s="331">
        <v>0</v>
      </c>
      <c r="I23" s="331">
        <v>0</v>
      </c>
      <c r="J23" s="331">
        <v>0</v>
      </c>
      <c r="K23" s="331">
        <v>0</v>
      </c>
      <c r="L23" s="331">
        <v>0</v>
      </c>
      <c r="M23" s="331">
        <v>0</v>
      </c>
      <c r="N23" s="331">
        <v>0</v>
      </c>
      <c r="O23" s="331">
        <v>0</v>
      </c>
      <c r="P23" s="331">
        <v>0</v>
      </c>
      <c r="Q23" s="331">
        <v>0</v>
      </c>
      <c r="R23" s="331">
        <v>0</v>
      </c>
      <c r="S23" s="331">
        <v>0</v>
      </c>
      <c r="T23" s="331">
        <v>0</v>
      </c>
      <c r="U23" s="331">
        <v>0</v>
      </c>
      <c r="V23" s="331">
        <v>0</v>
      </c>
      <c r="W23" s="331">
        <v>0</v>
      </c>
      <c r="X23" s="331">
        <v>0</v>
      </c>
      <c r="Y23" s="331">
        <v>0</v>
      </c>
      <c r="Z23" s="331">
        <v>0</v>
      </c>
      <c r="AA23" s="331">
        <v>0</v>
      </c>
      <c r="AB23" s="331">
        <v>0</v>
      </c>
      <c r="AC23" s="331">
        <v>0</v>
      </c>
      <c r="AD23" s="331">
        <v>0</v>
      </c>
      <c r="AE23" s="331">
        <v>0</v>
      </c>
      <c r="AF23" s="331">
        <v>0</v>
      </c>
      <c r="AG23" s="331">
        <v>0</v>
      </c>
      <c r="AH23" s="331">
        <v>0</v>
      </c>
      <c r="AI23" s="331">
        <v>0</v>
      </c>
      <c r="AJ23" s="331">
        <v>0</v>
      </c>
      <c r="AK23" s="331">
        <v>0</v>
      </c>
      <c r="AL23" s="331">
        <v>0</v>
      </c>
      <c r="AM23" s="331">
        <v>0</v>
      </c>
      <c r="AN23" s="331">
        <v>0</v>
      </c>
      <c r="AO23" s="331">
        <v>0</v>
      </c>
      <c r="AQ23" s="331">
        <v>0</v>
      </c>
      <c r="AR23" s="331">
        <v>0</v>
      </c>
      <c r="AS23" s="331">
        <v>0</v>
      </c>
      <c r="AT23" s="331">
        <v>0</v>
      </c>
      <c r="AU23" s="331">
        <v>0</v>
      </c>
      <c r="AV23" s="331">
        <v>0</v>
      </c>
      <c r="AW23" s="331">
        <v>0</v>
      </c>
      <c r="AX23" s="331">
        <v>0</v>
      </c>
      <c r="AY23" s="331">
        <v>0</v>
      </c>
      <c r="AZ23" s="331">
        <v>0</v>
      </c>
      <c r="BA23" s="331">
        <v>0</v>
      </c>
      <c r="BB23" s="331">
        <v>0</v>
      </c>
      <c r="BC23" s="331"/>
      <c r="BD23" s="349">
        <f>SUM(AQ23:AT23)</f>
        <v>0</v>
      </c>
      <c r="BE23" s="349">
        <f>SUM(AU23:AX23)</f>
        <v>0</v>
      </c>
      <c r="BF23" s="349">
        <f>SUM(AY23:BB23)</f>
        <v>0</v>
      </c>
      <c r="BG23" s="331"/>
    </row>
    <row r="24" spans="2:59">
      <c r="B24" s="335" t="s">
        <v>111</v>
      </c>
      <c r="C24" s="326"/>
      <c r="D24" s="326"/>
      <c r="E24" s="326"/>
      <c r="F24" s="331">
        <v>0</v>
      </c>
      <c r="G24" s="331">
        <v>0</v>
      </c>
      <c r="H24" s="331">
        <v>0</v>
      </c>
      <c r="I24" s="331">
        <v>0</v>
      </c>
      <c r="J24" s="331">
        <v>0</v>
      </c>
      <c r="K24" s="331">
        <v>0</v>
      </c>
      <c r="L24" s="331">
        <v>0</v>
      </c>
      <c r="M24" s="331">
        <v>0</v>
      </c>
      <c r="N24" s="331">
        <v>0</v>
      </c>
      <c r="O24" s="331">
        <v>0</v>
      </c>
      <c r="P24" s="331">
        <v>0</v>
      </c>
      <c r="Q24" s="331">
        <v>0</v>
      </c>
      <c r="R24" s="331">
        <v>0</v>
      </c>
      <c r="S24" s="331">
        <v>0</v>
      </c>
      <c r="T24" s="331">
        <v>0</v>
      </c>
      <c r="U24" s="331">
        <v>0</v>
      </c>
      <c r="V24" s="331">
        <v>0</v>
      </c>
      <c r="W24" s="331">
        <v>0</v>
      </c>
      <c r="X24" s="331">
        <v>0</v>
      </c>
      <c r="Y24" s="331">
        <v>0</v>
      </c>
      <c r="Z24" s="331">
        <v>0</v>
      </c>
      <c r="AA24" s="331">
        <v>0</v>
      </c>
      <c r="AB24" s="331">
        <v>0</v>
      </c>
      <c r="AC24" s="331">
        <v>0</v>
      </c>
      <c r="AD24" s="331">
        <v>0</v>
      </c>
      <c r="AE24" s="331">
        <v>0</v>
      </c>
      <c r="AF24" s="331">
        <v>0</v>
      </c>
      <c r="AG24" s="331">
        <v>0</v>
      </c>
      <c r="AH24" s="331">
        <v>0</v>
      </c>
      <c r="AI24" s="331">
        <v>0</v>
      </c>
      <c r="AJ24" s="331">
        <v>0</v>
      </c>
      <c r="AK24" s="331">
        <v>0</v>
      </c>
      <c r="AL24" s="331">
        <v>0</v>
      </c>
      <c r="AM24" s="331">
        <v>0</v>
      </c>
      <c r="AN24" s="331">
        <v>0</v>
      </c>
      <c r="AO24" s="331">
        <v>0</v>
      </c>
      <c r="AQ24" s="327">
        <f>SUM(F24:H24)</f>
        <v>0</v>
      </c>
      <c r="AR24" s="327">
        <f>SUM(I24:K24)</f>
        <v>0</v>
      </c>
      <c r="AS24" s="327">
        <f>SUM(L24:N24)</f>
        <v>0</v>
      </c>
      <c r="AT24" s="327">
        <f>SUM(O24:Q24)</f>
        <v>0</v>
      </c>
      <c r="AU24" s="327">
        <f>SUM(R24:T24)</f>
        <v>0</v>
      </c>
      <c r="AV24" s="327">
        <f>SUM(U24:W24)</f>
        <v>0</v>
      </c>
      <c r="AW24" s="327">
        <f>SUM(X24:Z24)</f>
        <v>0</v>
      </c>
      <c r="AX24" s="327">
        <f>SUM(AA24:AC24)</f>
        <v>0</v>
      </c>
      <c r="AY24" s="327">
        <f t="shared" si="8"/>
        <v>0</v>
      </c>
      <c r="AZ24" s="327">
        <f t="shared" si="3"/>
        <v>0</v>
      </c>
      <c r="BA24" s="327">
        <f>SUM(AJ24:AL24)</f>
        <v>0</v>
      </c>
      <c r="BB24" s="327">
        <f>SUM(AM24:AO24)</f>
        <v>0</v>
      </c>
      <c r="BC24" s="330"/>
      <c r="BD24" s="349">
        <f>SUM(AQ24:AT24)</f>
        <v>0</v>
      </c>
      <c r="BE24" s="349">
        <f>SUM(AU24:AX24)</f>
        <v>0</v>
      </c>
      <c r="BF24" s="349">
        <f>SUM(AY24:BB24)</f>
        <v>0</v>
      </c>
    </row>
    <row r="25" spans="2:59" ht="6" customHeight="1">
      <c r="B25" s="329"/>
      <c r="C25" s="326"/>
      <c r="D25" s="326"/>
      <c r="E25" s="326"/>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Q25" s="331"/>
      <c r="AR25" s="331"/>
      <c r="AS25" s="331"/>
      <c r="AT25" s="331"/>
      <c r="AU25" s="331"/>
      <c r="AV25" s="331"/>
      <c r="AW25" s="331"/>
      <c r="AX25" s="331"/>
      <c r="AY25" s="327"/>
      <c r="AZ25" s="327"/>
      <c r="BA25" s="327"/>
      <c r="BB25" s="327"/>
      <c r="BC25" s="330"/>
      <c r="BD25" s="254"/>
      <c r="BE25" s="254"/>
      <c r="BF25" s="254"/>
    </row>
    <row r="26" spans="2:59">
      <c r="B26" s="333" t="str">
        <f>"TOTAL "&amp;B20</f>
        <v>TOTAL DUES &amp; SUBSCRIPTIONS</v>
      </c>
      <c r="C26" s="334"/>
      <c r="D26" s="334"/>
      <c r="E26" s="334"/>
      <c r="F26" s="218">
        <f t="shared" ref="F26:AQ26" si="10">SUM(F21:F25)</f>
        <v>0</v>
      </c>
      <c r="G26" s="218">
        <f t="shared" si="10"/>
        <v>0</v>
      </c>
      <c r="H26" s="218">
        <f t="shared" si="10"/>
        <v>1000</v>
      </c>
      <c r="I26" s="218">
        <f t="shared" si="10"/>
        <v>1000</v>
      </c>
      <c r="J26" s="218">
        <f t="shared" si="10"/>
        <v>1000</v>
      </c>
      <c r="K26" s="218">
        <f t="shared" si="10"/>
        <v>1000</v>
      </c>
      <c r="L26" s="218">
        <f t="shared" si="10"/>
        <v>2000</v>
      </c>
      <c r="M26" s="218">
        <f t="shared" si="10"/>
        <v>2000</v>
      </c>
      <c r="N26" s="218">
        <f t="shared" si="10"/>
        <v>2000</v>
      </c>
      <c r="O26" s="218">
        <f t="shared" si="10"/>
        <v>2000</v>
      </c>
      <c r="P26" s="218">
        <f t="shared" si="10"/>
        <v>2000</v>
      </c>
      <c r="Q26" s="218">
        <f t="shared" si="10"/>
        <v>2000</v>
      </c>
      <c r="R26" s="218">
        <f t="shared" si="10"/>
        <v>2000</v>
      </c>
      <c r="S26" s="218">
        <f t="shared" si="10"/>
        <v>3000</v>
      </c>
      <c r="T26" s="218">
        <f t="shared" si="10"/>
        <v>3000</v>
      </c>
      <c r="U26" s="218">
        <f t="shared" si="10"/>
        <v>3000</v>
      </c>
      <c r="V26" s="218">
        <f t="shared" si="10"/>
        <v>3000</v>
      </c>
      <c r="W26" s="218">
        <f t="shared" si="10"/>
        <v>3000</v>
      </c>
      <c r="X26" s="218">
        <f t="shared" si="10"/>
        <v>3000</v>
      </c>
      <c r="Y26" s="218">
        <f t="shared" si="10"/>
        <v>4000</v>
      </c>
      <c r="Z26" s="218">
        <f t="shared" si="10"/>
        <v>5000</v>
      </c>
      <c r="AA26" s="218">
        <f t="shared" si="10"/>
        <v>5000</v>
      </c>
      <c r="AB26" s="218">
        <f t="shared" si="10"/>
        <v>5000</v>
      </c>
      <c r="AC26" s="218">
        <f t="shared" si="10"/>
        <v>5000</v>
      </c>
      <c r="AD26" s="218">
        <f t="shared" ref="AD26:AO26" si="11">SUM(AD21:AD25)</f>
        <v>6000</v>
      </c>
      <c r="AE26" s="218">
        <f t="shared" si="11"/>
        <v>6000</v>
      </c>
      <c r="AF26" s="218">
        <f t="shared" si="11"/>
        <v>7000</v>
      </c>
      <c r="AG26" s="218">
        <f t="shared" si="11"/>
        <v>7000</v>
      </c>
      <c r="AH26" s="218">
        <f t="shared" si="11"/>
        <v>7000</v>
      </c>
      <c r="AI26" s="218">
        <f t="shared" si="11"/>
        <v>7000</v>
      </c>
      <c r="AJ26" s="218">
        <f t="shared" si="11"/>
        <v>7000</v>
      </c>
      <c r="AK26" s="218">
        <f t="shared" si="11"/>
        <v>7000</v>
      </c>
      <c r="AL26" s="218">
        <f t="shared" si="11"/>
        <v>8000</v>
      </c>
      <c r="AM26" s="218">
        <f t="shared" si="11"/>
        <v>8000</v>
      </c>
      <c r="AN26" s="218">
        <f t="shared" si="11"/>
        <v>8000</v>
      </c>
      <c r="AO26" s="218">
        <f t="shared" si="11"/>
        <v>8000</v>
      </c>
      <c r="AQ26" s="218">
        <f t="shared" si="10"/>
        <v>1000</v>
      </c>
      <c r="AR26" s="218">
        <f t="shared" ref="AR26:AX26" si="12">SUM(AR21:AR25)</f>
        <v>3000</v>
      </c>
      <c r="AS26" s="218">
        <f t="shared" si="12"/>
        <v>6000</v>
      </c>
      <c r="AT26" s="218">
        <f t="shared" si="12"/>
        <v>6000</v>
      </c>
      <c r="AU26" s="218">
        <f t="shared" si="12"/>
        <v>8000</v>
      </c>
      <c r="AV26" s="218">
        <f t="shared" si="12"/>
        <v>9000</v>
      </c>
      <c r="AW26" s="218">
        <f t="shared" si="12"/>
        <v>12000</v>
      </c>
      <c r="AX26" s="218">
        <f t="shared" si="12"/>
        <v>15000</v>
      </c>
      <c r="AY26" s="218">
        <f t="shared" si="8"/>
        <v>19000</v>
      </c>
      <c r="AZ26" s="218">
        <f t="shared" si="3"/>
        <v>21000</v>
      </c>
      <c r="BA26" s="218">
        <f>SUM(AJ26:AL26)</f>
        <v>22000</v>
      </c>
      <c r="BB26" s="218">
        <f>SUM(AM26:AO26)</f>
        <v>24000</v>
      </c>
      <c r="BC26" s="330"/>
      <c r="BD26" s="216">
        <f>SUM(AQ26:AT26)</f>
        <v>16000</v>
      </c>
      <c r="BE26" s="216">
        <f>SUM(AU26:AX26)</f>
        <v>44000</v>
      </c>
      <c r="BF26" s="216">
        <f>SUM(AY26:BB26)</f>
        <v>86000</v>
      </c>
    </row>
    <row r="27" spans="2:59">
      <c r="AY27" s="327"/>
      <c r="AZ27" s="327"/>
      <c r="BA27" s="327"/>
      <c r="BB27" s="327"/>
      <c r="BC27" s="330"/>
      <c r="BD27" s="349"/>
      <c r="BE27" s="349"/>
      <c r="BF27" s="349"/>
    </row>
    <row r="28" spans="2:59">
      <c r="B28" s="4" t="s">
        <v>115</v>
      </c>
      <c r="C28" s="326"/>
      <c r="D28" s="326"/>
      <c r="E28" s="326"/>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Q28" s="327"/>
      <c r="AR28" s="327"/>
      <c r="AS28" s="327"/>
      <c r="AT28" s="327"/>
      <c r="AU28" s="327"/>
      <c r="AV28" s="327"/>
      <c r="AW28" s="327"/>
      <c r="AX28" s="327"/>
      <c r="AY28" s="327"/>
      <c r="AZ28" s="327"/>
      <c r="BA28" s="327"/>
      <c r="BB28" s="327"/>
      <c r="BC28" s="330"/>
      <c r="BD28" s="349"/>
      <c r="BE28" s="349"/>
      <c r="BF28" s="349"/>
    </row>
    <row r="29" spans="2:59">
      <c r="B29" s="335" t="s">
        <v>116</v>
      </c>
      <c r="C29" s="326"/>
      <c r="D29" s="338">
        <v>3000</v>
      </c>
      <c r="E29" s="337" t="s">
        <v>117</v>
      </c>
      <c r="F29" s="327">
        <f>$D29*(F6-E6)</f>
        <v>0</v>
      </c>
      <c r="G29" s="327">
        <f>$D29*(G6-F6)</f>
        <v>0</v>
      </c>
      <c r="H29" s="327">
        <f>$D29*(H6-G6)</f>
        <v>3000</v>
      </c>
      <c r="I29" s="327">
        <f>$D29*(I6-H6)</f>
        <v>0</v>
      </c>
      <c r="J29" s="327">
        <f>$D29*(J6-I6)</f>
        <v>0</v>
      </c>
      <c r="K29" s="327">
        <f t="shared" ref="K29:AO29" si="13">$D29*(K6-J6)</f>
        <v>0</v>
      </c>
      <c r="L29" s="327">
        <f t="shared" si="13"/>
        <v>3000</v>
      </c>
      <c r="M29" s="327">
        <f t="shared" si="13"/>
        <v>0</v>
      </c>
      <c r="N29" s="327">
        <f t="shared" si="13"/>
        <v>0</v>
      </c>
      <c r="O29" s="327">
        <f t="shared" si="13"/>
        <v>0</v>
      </c>
      <c r="P29" s="327">
        <f t="shared" si="13"/>
        <v>0</v>
      </c>
      <c r="Q29" s="327">
        <f t="shared" si="13"/>
        <v>0</v>
      </c>
      <c r="R29" s="327">
        <f t="shared" si="13"/>
        <v>0</v>
      </c>
      <c r="S29" s="327">
        <f t="shared" si="13"/>
        <v>3000</v>
      </c>
      <c r="T29" s="327">
        <f t="shared" si="13"/>
        <v>0</v>
      </c>
      <c r="U29" s="327">
        <f t="shared" si="13"/>
        <v>0</v>
      </c>
      <c r="V29" s="327">
        <f t="shared" si="13"/>
        <v>0</v>
      </c>
      <c r="W29" s="327">
        <f t="shared" si="13"/>
        <v>0</v>
      </c>
      <c r="X29" s="327">
        <f t="shared" si="13"/>
        <v>0</v>
      </c>
      <c r="Y29" s="327">
        <f t="shared" si="13"/>
        <v>3000</v>
      </c>
      <c r="Z29" s="327">
        <f t="shared" si="13"/>
        <v>3000</v>
      </c>
      <c r="AA29" s="327">
        <f t="shared" si="13"/>
        <v>0</v>
      </c>
      <c r="AB29" s="327">
        <f t="shared" si="13"/>
        <v>0</v>
      </c>
      <c r="AC29" s="327">
        <f t="shared" si="13"/>
        <v>0</v>
      </c>
      <c r="AD29" s="327">
        <f t="shared" si="13"/>
        <v>3000</v>
      </c>
      <c r="AE29" s="327">
        <f t="shared" si="13"/>
        <v>0</v>
      </c>
      <c r="AF29" s="327">
        <f t="shared" si="13"/>
        <v>3000</v>
      </c>
      <c r="AG29" s="327">
        <f t="shared" si="13"/>
        <v>0</v>
      </c>
      <c r="AH29" s="327">
        <f t="shared" si="13"/>
        <v>0</v>
      </c>
      <c r="AI29" s="327">
        <f t="shared" si="13"/>
        <v>0</v>
      </c>
      <c r="AJ29" s="327">
        <f t="shared" si="13"/>
        <v>0</v>
      </c>
      <c r="AK29" s="327">
        <f t="shared" si="13"/>
        <v>0</v>
      </c>
      <c r="AL29" s="327">
        <f t="shared" si="13"/>
        <v>3000</v>
      </c>
      <c r="AM29" s="327">
        <f t="shared" si="13"/>
        <v>0</v>
      </c>
      <c r="AN29" s="327">
        <f t="shared" si="13"/>
        <v>0</v>
      </c>
      <c r="AO29" s="327">
        <f t="shared" si="13"/>
        <v>0</v>
      </c>
      <c r="AQ29" s="327">
        <f>SUM(F29:H29)</f>
        <v>3000</v>
      </c>
      <c r="AR29" s="327">
        <f>SUM(I29:K29)</f>
        <v>0</v>
      </c>
      <c r="AS29" s="327">
        <f>SUM(L29:N29)</f>
        <v>3000</v>
      </c>
      <c r="AT29" s="327">
        <f>SUM(O29:Q29)</f>
        <v>0</v>
      </c>
      <c r="AU29" s="327">
        <f>SUM(R29:T29)</f>
        <v>3000</v>
      </c>
      <c r="AV29" s="327">
        <f>SUM(U29:W29)</f>
        <v>0</v>
      </c>
      <c r="AW29" s="327">
        <f>SUM(X29:Z29)</f>
        <v>6000</v>
      </c>
      <c r="AX29" s="327">
        <f>SUM(AA29:AC29)</f>
        <v>0</v>
      </c>
      <c r="AY29" s="327">
        <f t="shared" si="8"/>
        <v>6000</v>
      </c>
      <c r="AZ29" s="327">
        <f t="shared" si="3"/>
        <v>0</v>
      </c>
      <c r="BA29" s="327">
        <f>SUM(AJ29:AL29)</f>
        <v>3000</v>
      </c>
      <c r="BB29" s="327">
        <f>SUM(AM29:AO29)</f>
        <v>0</v>
      </c>
      <c r="BC29" s="330"/>
      <c r="BD29" s="349">
        <f>SUM(AQ29:AT29)</f>
        <v>6000</v>
      </c>
      <c r="BE29" s="349">
        <f>SUM(AU29:AX29)</f>
        <v>9000</v>
      </c>
      <c r="BF29" s="349">
        <f>SUM(AY29:BB29)</f>
        <v>9000</v>
      </c>
    </row>
    <row r="30" spans="2:59">
      <c r="B30" s="335" t="s">
        <v>118</v>
      </c>
      <c r="C30" s="326"/>
      <c r="D30" s="339">
        <v>125</v>
      </c>
      <c r="E30" s="337" t="s">
        <v>114</v>
      </c>
      <c r="F30" s="327">
        <f>$D30*F$6</f>
        <v>0</v>
      </c>
      <c r="G30" s="327">
        <f t="shared" ref="G30:AO30" si="14">$D30*G$6</f>
        <v>0</v>
      </c>
      <c r="H30" s="327">
        <f t="shared" si="14"/>
        <v>125</v>
      </c>
      <c r="I30" s="327">
        <f t="shared" si="14"/>
        <v>125</v>
      </c>
      <c r="J30" s="327">
        <f t="shared" si="14"/>
        <v>125</v>
      </c>
      <c r="K30" s="327">
        <f t="shared" si="14"/>
        <v>125</v>
      </c>
      <c r="L30" s="327">
        <f t="shared" si="14"/>
        <v>250</v>
      </c>
      <c r="M30" s="327">
        <f t="shared" si="14"/>
        <v>250</v>
      </c>
      <c r="N30" s="327">
        <f t="shared" si="14"/>
        <v>250</v>
      </c>
      <c r="O30" s="327">
        <f t="shared" si="14"/>
        <v>250</v>
      </c>
      <c r="P30" s="327">
        <f t="shared" si="14"/>
        <v>250</v>
      </c>
      <c r="Q30" s="327">
        <f t="shared" si="14"/>
        <v>250</v>
      </c>
      <c r="R30" s="327">
        <f t="shared" si="14"/>
        <v>250</v>
      </c>
      <c r="S30" s="327">
        <f t="shared" si="14"/>
        <v>375</v>
      </c>
      <c r="T30" s="327">
        <f t="shared" si="14"/>
        <v>375</v>
      </c>
      <c r="U30" s="327">
        <f t="shared" si="14"/>
        <v>375</v>
      </c>
      <c r="V30" s="327">
        <f t="shared" si="14"/>
        <v>375</v>
      </c>
      <c r="W30" s="327">
        <f t="shared" si="14"/>
        <v>375</v>
      </c>
      <c r="X30" s="327">
        <f t="shared" si="14"/>
        <v>375</v>
      </c>
      <c r="Y30" s="327">
        <f t="shared" si="14"/>
        <v>500</v>
      </c>
      <c r="Z30" s="327">
        <f t="shared" si="14"/>
        <v>625</v>
      </c>
      <c r="AA30" s="327">
        <f t="shared" si="14"/>
        <v>625</v>
      </c>
      <c r="AB30" s="327">
        <f t="shared" si="14"/>
        <v>625</v>
      </c>
      <c r="AC30" s="327">
        <f t="shared" si="14"/>
        <v>625</v>
      </c>
      <c r="AD30" s="327">
        <f t="shared" si="14"/>
        <v>750</v>
      </c>
      <c r="AE30" s="327">
        <f t="shared" si="14"/>
        <v>750</v>
      </c>
      <c r="AF30" s="327">
        <f t="shared" si="14"/>
        <v>875</v>
      </c>
      <c r="AG30" s="327">
        <f t="shared" si="14"/>
        <v>875</v>
      </c>
      <c r="AH30" s="327">
        <f t="shared" si="14"/>
        <v>875</v>
      </c>
      <c r="AI30" s="327">
        <f t="shared" si="14"/>
        <v>875</v>
      </c>
      <c r="AJ30" s="327">
        <f t="shared" si="14"/>
        <v>875</v>
      </c>
      <c r="AK30" s="327">
        <f t="shared" si="14"/>
        <v>875</v>
      </c>
      <c r="AL30" s="327">
        <f t="shared" si="14"/>
        <v>1000</v>
      </c>
      <c r="AM30" s="327">
        <f t="shared" si="14"/>
        <v>1000</v>
      </c>
      <c r="AN30" s="327">
        <f t="shared" si="14"/>
        <v>1000</v>
      </c>
      <c r="AO30" s="327">
        <f t="shared" si="14"/>
        <v>1000</v>
      </c>
      <c r="AQ30" s="327">
        <f>SUM(F30:H30)</f>
        <v>125</v>
      </c>
      <c r="AR30" s="327">
        <f>SUM(I30:K30)</f>
        <v>375</v>
      </c>
      <c r="AS30" s="327">
        <f>SUM(L30:N30)</f>
        <v>750</v>
      </c>
      <c r="AT30" s="327">
        <f>SUM(O30:Q30)</f>
        <v>750</v>
      </c>
      <c r="AU30" s="327">
        <f>SUM(R30:T30)</f>
        <v>1000</v>
      </c>
      <c r="AV30" s="327">
        <f>SUM(U30:W30)</f>
        <v>1125</v>
      </c>
      <c r="AW30" s="327">
        <f>SUM(X30:Z30)</f>
        <v>1500</v>
      </c>
      <c r="AX30" s="327">
        <f>SUM(AA30:AC30)</f>
        <v>1875</v>
      </c>
      <c r="AY30" s="327">
        <f t="shared" si="8"/>
        <v>2375</v>
      </c>
      <c r="AZ30" s="327">
        <f>SUM(AG30:AI30)</f>
        <v>2625</v>
      </c>
      <c r="BA30" s="327">
        <f>SUM(AJ30:AL30)</f>
        <v>2750</v>
      </c>
      <c r="BB30" s="327">
        <f>SUM(AM30:AO30)</f>
        <v>3000</v>
      </c>
      <c r="BC30" s="330"/>
      <c r="BD30" s="349">
        <f>SUM(AQ30:AT30)</f>
        <v>2000</v>
      </c>
      <c r="BE30" s="349">
        <f>SUM(AU30:AX30)</f>
        <v>5500</v>
      </c>
      <c r="BF30" s="349">
        <f>SUM(AY30:BB30)</f>
        <v>10750</v>
      </c>
    </row>
    <row r="31" spans="2:59">
      <c r="B31" s="335" t="s">
        <v>111</v>
      </c>
      <c r="C31" s="326"/>
      <c r="D31" s="326"/>
      <c r="E31" s="326"/>
      <c r="F31" s="331">
        <v>0</v>
      </c>
      <c r="G31" s="331">
        <v>0</v>
      </c>
      <c r="H31" s="331">
        <v>0</v>
      </c>
      <c r="I31" s="331">
        <v>0</v>
      </c>
      <c r="J31" s="331">
        <v>0</v>
      </c>
      <c r="K31" s="331">
        <v>0</v>
      </c>
      <c r="L31" s="331">
        <v>0</v>
      </c>
      <c r="M31" s="331">
        <v>0</v>
      </c>
      <c r="N31" s="331">
        <v>0</v>
      </c>
      <c r="O31" s="331">
        <v>0</v>
      </c>
      <c r="P31" s="331">
        <v>0</v>
      </c>
      <c r="Q31" s="331">
        <v>0</v>
      </c>
      <c r="R31" s="331">
        <v>0</v>
      </c>
      <c r="S31" s="331">
        <v>0</v>
      </c>
      <c r="T31" s="331">
        <v>0</v>
      </c>
      <c r="U31" s="331">
        <v>0</v>
      </c>
      <c r="V31" s="331">
        <v>0</v>
      </c>
      <c r="W31" s="331">
        <v>0</v>
      </c>
      <c r="X31" s="331">
        <v>0</v>
      </c>
      <c r="Y31" s="331">
        <v>0</v>
      </c>
      <c r="Z31" s="331">
        <v>0</v>
      </c>
      <c r="AA31" s="331">
        <v>0</v>
      </c>
      <c r="AB31" s="331">
        <v>0</v>
      </c>
      <c r="AC31" s="331">
        <v>0</v>
      </c>
      <c r="AD31" s="331">
        <v>0</v>
      </c>
      <c r="AE31" s="331">
        <v>0</v>
      </c>
      <c r="AF31" s="331">
        <v>0</v>
      </c>
      <c r="AG31" s="331">
        <v>0</v>
      </c>
      <c r="AH31" s="331">
        <v>0</v>
      </c>
      <c r="AI31" s="331">
        <v>0</v>
      </c>
      <c r="AJ31" s="331">
        <v>0</v>
      </c>
      <c r="AK31" s="331">
        <v>0</v>
      </c>
      <c r="AL31" s="331">
        <v>0</v>
      </c>
      <c r="AM31" s="331">
        <v>0</v>
      </c>
      <c r="AN31" s="331">
        <v>0</v>
      </c>
      <c r="AO31" s="331">
        <v>0</v>
      </c>
      <c r="AQ31" s="327">
        <f>SUM(F31:H31)</f>
        <v>0</v>
      </c>
      <c r="AR31" s="327">
        <f>SUM(I31:K31)</f>
        <v>0</v>
      </c>
      <c r="AS31" s="327">
        <f>SUM(L31:N31)</f>
        <v>0</v>
      </c>
      <c r="AT31" s="327">
        <f>SUM(O31:Q31)</f>
        <v>0</v>
      </c>
      <c r="AU31" s="327">
        <f>SUM(R31:T31)</f>
        <v>0</v>
      </c>
      <c r="AV31" s="327">
        <f>SUM(U31:W31)</f>
        <v>0</v>
      </c>
      <c r="AW31" s="327">
        <f>SUM(X31:Z31)</f>
        <v>0</v>
      </c>
      <c r="AX31" s="327">
        <f>SUM(AA31:AC31)</f>
        <v>0</v>
      </c>
      <c r="AY31" s="327">
        <f t="shared" si="8"/>
        <v>0</v>
      </c>
      <c r="AZ31" s="327">
        <f t="shared" si="3"/>
        <v>0</v>
      </c>
      <c r="BA31" s="327">
        <f>SUM(AJ31:AL31)</f>
        <v>0</v>
      </c>
      <c r="BB31" s="327">
        <f>SUM(AM31:AO31)</f>
        <v>0</v>
      </c>
      <c r="BC31" s="330"/>
      <c r="BD31" s="349">
        <f>SUM(AQ31:AT31)</f>
        <v>0</v>
      </c>
      <c r="BE31" s="349">
        <f>SUM(AU31:AX31)</f>
        <v>0</v>
      </c>
      <c r="BF31" s="349">
        <f>SUM(AY31:BB31)</f>
        <v>0</v>
      </c>
    </row>
    <row r="32" spans="2:59" ht="6" customHeight="1">
      <c r="B32" s="329"/>
      <c r="C32" s="326"/>
      <c r="D32" s="326"/>
      <c r="E32" s="326"/>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Q32" s="331"/>
      <c r="AR32" s="331"/>
      <c r="AS32" s="331"/>
      <c r="AT32" s="331"/>
      <c r="AU32" s="331"/>
      <c r="AV32" s="331"/>
      <c r="AW32" s="331"/>
      <c r="AX32" s="331"/>
      <c r="AY32" s="327"/>
      <c r="AZ32" s="327"/>
      <c r="BA32" s="327"/>
      <c r="BB32" s="327"/>
      <c r="BC32" s="330"/>
      <c r="BD32" s="254"/>
      <c r="BE32" s="254"/>
      <c r="BF32" s="254"/>
    </row>
    <row r="33" spans="1:58">
      <c r="B33" s="333" t="str">
        <f>"TOTAL "&amp;B28</f>
        <v>TOTAL EQUIPMENT &amp; TELECOM</v>
      </c>
      <c r="C33" s="334"/>
      <c r="D33" s="334"/>
      <c r="E33" s="334"/>
      <c r="F33" s="218">
        <f t="shared" ref="F33:AQ33" si="15">SUM(F29:F32)</f>
        <v>0</v>
      </c>
      <c r="G33" s="218">
        <f t="shared" si="15"/>
        <v>0</v>
      </c>
      <c r="H33" s="218">
        <f t="shared" si="15"/>
        <v>3125</v>
      </c>
      <c r="I33" s="218">
        <f t="shared" si="15"/>
        <v>125</v>
      </c>
      <c r="J33" s="218">
        <f t="shared" si="15"/>
        <v>125</v>
      </c>
      <c r="K33" s="218">
        <f t="shared" si="15"/>
        <v>125</v>
      </c>
      <c r="L33" s="218">
        <f t="shared" si="15"/>
        <v>3250</v>
      </c>
      <c r="M33" s="218">
        <f t="shared" si="15"/>
        <v>250</v>
      </c>
      <c r="N33" s="218">
        <f t="shared" si="15"/>
        <v>250</v>
      </c>
      <c r="O33" s="218">
        <f t="shared" si="15"/>
        <v>250</v>
      </c>
      <c r="P33" s="218">
        <f t="shared" si="15"/>
        <v>250</v>
      </c>
      <c r="Q33" s="218">
        <f t="shared" si="15"/>
        <v>250</v>
      </c>
      <c r="R33" s="218">
        <f t="shared" si="15"/>
        <v>250</v>
      </c>
      <c r="S33" s="218">
        <f t="shared" si="15"/>
        <v>3375</v>
      </c>
      <c r="T33" s="218">
        <f t="shared" si="15"/>
        <v>375</v>
      </c>
      <c r="U33" s="218">
        <f t="shared" si="15"/>
        <v>375</v>
      </c>
      <c r="V33" s="218">
        <f t="shared" si="15"/>
        <v>375</v>
      </c>
      <c r="W33" s="218">
        <f t="shared" si="15"/>
        <v>375</v>
      </c>
      <c r="X33" s="218">
        <f t="shared" si="15"/>
        <v>375</v>
      </c>
      <c r="Y33" s="218">
        <f t="shared" si="15"/>
        <v>3500</v>
      </c>
      <c r="Z33" s="218">
        <f t="shared" si="15"/>
        <v>3625</v>
      </c>
      <c r="AA33" s="218">
        <f t="shared" si="15"/>
        <v>625</v>
      </c>
      <c r="AB33" s="218">
        <f t="shared" si="15"/>
        <v>625</v>
      </c>
      <c r="AC33" s="218">
        <f t="shared" si="15"/>
        <v>625</v>
      </c>
      <c r="AD33" s="218">
        <f t="shared" ref="AD33:AO33" si="16">SUM(AD29:AD32)</f>
        <v>3750</v>
      </c>
      <c r="AE33" s="218">
        <f t="shared" si="16"/>
        <v>750</v>
      </c>
      <c r="AF33" s="218">
        <f t="shared" si="16"/>
        <v>3875</v>
      </c>
      <c r="AG33" s="218">
        <f t="shared" si="16"/>
        <v>875</v>
      </c>
      <c r="AH33" s="218">
        <f t="shared" si="16"/>
        <v>875</v>
      </c>
      <c r="AI33" s="218">
        <f t="shared" si="16"/>
        <v>875</v>
      </c>
      <c r="AJ33" s="218">
        <f t="shared" si="16"/>
        <v>875</v>
      </c>
      <c r="AK33" s="218">
        <f t="shared" si="16"/>
        <v>875</v>
      </c>
      <c r="AL33" s="218">
        <f t="shared" si="16"/>
        <v>4000</v>
      </c>
      <c r="AM33" s="218">
        <f t="shared" si="16"/>
        <v>1000</v>
      </c>
      <c r="AN33" s="218">
        <f t="shared" si="16"/>
        <v>1000</v>
      </c>
      <c r="AO33" s="218">
        <f t="shared" si="16"/>
        <v>1000</v>
      </c>
      <c r="AQ33" s="218">
        <f t="shared" si="15"/>
        <v>3125</v>
      </c>
      <c r="AR33" s="218">
        <f t="shared" ref="AR33:AX33" si="17">SUM(AR29:AR32)</f>
        <v>375</v>
      </c>
      <c r="AS33" s="218">
        <f t="shared" si="17"/>
        <v>3750</v>
      </c>
      <c r="AT33" s="218">
        <f t="shared" si="17"/>
        <v>750</v>
      </c>
      <c r="AU33" s="218">
        <f t="shared" si="17"/>
        <v>4000</v>
      </c>
      <c r="AV33" s="218">
        <f t="shared" si="17"/>
        <v>1125</v>
      </c>
      <c r="AW33" s="218">
        <f t="shared" si="17"/>
        <v>7500</v>
      </c>
      <c r="AX33" s="218">
        <f t="shared" si="17"/>
        <v>1875</v>
      </c>
      <c r="AY33" s="218">
        <f t="shared" si="8"/>
        <v>8375</v>
      </c>
      <c r="AZ33" s="218">
        <f t="shared" si="3"/>
        <v>2625</v>
      </c>
      <c r="BA33" s="218">
        <f>SUM(AJ33:AL33)</f>
        <v>5750</v>
      </c>
      <c r="BB33" s="218">
        <f>SUM(AM33:AO33)</f>
        <v>3000</v>
      </c>
      <c r="BC33" s="330"/>
      <c r="BD33" s="216">
        <f>SUM(AQ33:AT33)</f>
        <v>8000</v>
      </c>
      <c r="BE33" s="216">
        <f>SUM(AU33:AX33)</f>
        <v>14500</v>
      </c>
      <c r="BF33" s="216">
        <f>SUM(AY33:BB33)</f>
        <v>19750</v>
      </c>
    </row>
    <row r="34" spans="1:58" s="82" customFormat="1" ht="12" customHeight="1">
      <c r="A34" s="32"/>
      <c r="B34" s="322"/>
      <c r="C34" s="322"/>
      <c r="D34" s="322"/>
      <c r="E34" s="86"/>
      <c r="F34" s="87"/>
      <c r="G34" s="86"/>
      <c r="H34" s="86"/>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1"/>
      <c r="AQ34" s="85"/>
      <c r="AR34" s="85"/>
      <c r="AS34" s="85"/>
      <c r="AT34" s="85"/>
      <c r="AU34" s="85"/>
      <c r="AV34" s="85"/>
      <c r="AW34" s="85"/>
      <c r="AX34" s="85"/>
      <c r="AY34" s="327"/>
      <c r="AZ34" s="327"/>
      <c r="BA34" s="327"/>
      <c r="BB34" s="327"/>
      <c r="BC34" s="330"/>
      <c r="BD34" s="349"/>
      <c r="BE34" s="349"/>
      <c r="BF34" s="349"/>
    </row>
    <row r="35" spans="1:58">
      <c r="B35" s="4" t="s">
        <v>119</v>
      </c>
      <c r="C35" s="326"/>
      <c r="D35" s="326"/>
      <c r="E35" s="326"/>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Q35" s="327"/>
      <c r="AR35" s="327"/>
      <c r="AS35" s="327"/>
      <c r="AT35" s="327"/>
      <c r="AU35" s="327"/>
      <c r="AV35" s="327"/>
      <c r="AW35" s="327"/>
      <c r="AX35" s="327"/>
      <c r="AY35" s="327"/>
      <c r="AZ35" s="327"/>
      <c r="BA35" s="327"/>
      <c r="BB35" s="327"/>
      <c r="BC35" s="330"/>
      <c r="BD35" s="349"/>
      <c r="BE35" s="349"/>
      <c r="BF35" s="349"/>
    </row>
    <row r="36" spans="1:58">
      <c r="B36" s="335" t="s">
        <v>120</v>
      </c>
      <c r="C36" s="326"/>
      <c r="D36" s="336">
        <v>500</v>
      </c>
      <c r="E36" s="337" t="s">
        <v>114</v>
      </c>
      <c r="F36" s="327">
        <f>$D36*F$6</f>
        <v>0</v>
      </c>
      <c r="G36" s="327">
        <f t="shared" ref="G36:AO36" si="18">$D36*G$6</f>
        <v>0</v>
      </c>
      <c r="H36" s="327">
        <f t="shared" si="18"/>
        <v>500</v>
      </c>
      <c r="I36" s="327">
        <f t="shared" si="18"/>
        <v>500</v>
      </c>
      <c r="J36" s="327">
        <f t="shared" si="18"/>
        <v>500</v>
      </c>
      <c r="K36" s="327">
        <f t="shared" si="18"/>
        <v>500</v>
      </c>
      <c r="L36" s="327">
        <f t="shared" si="18"/>
        <v>1000</v>
      </c>
      <c r="M36" s="327">
        <f t="shared" si="18"/>
        <v>1000</v>
      </c>
      <c r="N36" s="327">
        <f t="shared" si="18"/>
        <v>1000</v>
      </c>
      <c r="O36" s="327">
        <f t="shared" si="18"/>
        <v>1000</v>
      </c>
      <c r="P36" s="327">
        <f t="shared" si="18"/>
        <v>1000</v>
      </c>
      <c r="Q36" s="327">
        <f t="shared" si="18"/>
        <v>1000</v>
      </c>
      <c r="R36" s="327">
        <f t="shared" si="18"/>
        <v>1000</v>
      </c>
      <c r="S36" s="327">
        <f t="shared" si="18"/>
        <v>1500</v>
      </c>
      <c r="T36" s="327">
        <f t="shared" si="18"/>
        <v>1500</v>
      </c>
      <c r="U36" s="327">
        <f t="shared" si="18"/>
        <v>1500</v>
      </c>
      <c r="V36" s="327">
        <f t="shared" si="18"/>
        <v>1500</v>
      </c>
      <c r="W36" s="327">
        <f t="shared" si="18"/>
        <v>1500</v>
      </c>
      <c r="X36" s="327">
        <f t="shared" si="18"/>
        <v>1500</v>
      </c>
      <c r="Y36" s="327">
        <f t="shared" si="18"/>
        <v>2000</v>
      </c>
      <c r="Z36" s="327">
        <f t="shared" si="18"/>
        <v>2500</v>
      </c>
      <c r="AA36" s="327">
        <f t="shared" si="18"/>
        <v>2500</v>
      </c>
      <c r="AB36" s="327">
        <f t="shared" si="18"/>
        <v>2500</v>
      </c>
      <c r="AC36" s="327">
        <f t="shared" si="18"/>
        <v>2500</v>
      </c>
      <c r="AD36" s="327">
        <f t="shared" si="18"/>
        <v>3000</v>
      </c>
      <c r="AE36" s="327">
        <f t="shared" si="18"/>
        <v>3000</v>
      </c>
      <c r="AF36" s="327">
        <f t="shared" si="18"/>
        <v>3500</v>
      </c>
      <c r="AG36" s="327">
        <f t="shared" si="18"/>
        <v>3500</v>
      </c>
      <c r="AH36" s="327">
        <f t="shared" si="18"/>
        <v>3500</v>
      </c>
      <c r="AI36" s="327">
        <f t="shared" si="18"/>
        <v>3500</v>
      </c>
      <c r="AJ36" s="327">
        <f t="shared" si="18"/>
        <v>3500</v>
      </c>
      <c r="AK36" s="327">
        <f t="shared" si="18"/>
        <v>3500</v>
      </c>
      <c r="AL36" s="327">
        <f t="shared" si="18"/>
        <v>4000</v>
      </c>
      <c r="AM36" s="327">
        <f t="shared" si="18"/>
        <v>4000</v>
      </c>
      <c r="AN36" s="327">
        <f t="shared" si="18"/>
        <v>4000</v>
      </c>
      <c r="AO36" s="327">
        <f t="shared" si="18"/>
        <v>4000</v>
      </c>
      <c r="AQ36" s="327">
        <f>SUM(F36:H36)</f>
        <v>500</v>
      </c>
      <c r="AR36" s="327">
        <f>SUM(I36:K36)</f>
        <v>1500</v>
      </c>
      <c r="AS36" s="327">
        <f>SUM(L36:N36)</f>
        <v>3000</v>
      </c>
      <c r="AT36" s="327">
        <f>SUM(O36:Q36)</f>
        <v>3000</v>
      </c>
      <c r="AU36" s="327">
        <f>SUM(R36:T36)</f>
        <v>4000</v>
      </c>
      <c r="AV36" s="327">
        <f>SUM(U36:W36)</f>
        <v>4500</v>
      </c>
      <c r="AW36" s="327">
        <f>SUM(X36:Z36)</f>
        <v>6000</v>
      </c>
      <c r="AX36" s="327">
        <f>SUM(AA36:AC36)</f>
        <v>7500</v>
      </c>
      <c r="AY36" s="327">
        <f t="shared" si="8"/>
        <v>9500</v>
      </c>
      <c r="AZ36" s="327">
        <f t="shared" si="3"/>
        <v>10500</v>
      </c>
      <c r="BA36" s="327">
        <f>SUM(AJ36:AL36)</f>
        <v>11000</v>
      </c>
      <c r="BB36" s="327">
        <f>SUM(AM36:AO36)</f>
        <v>12000</v>
      </c>
      <c r="BC36" s="330"/>
      <c r="BD36" s="349">
        <f>SUM(AQ36:AT36)</f>
        <v>8000</v>
      </c>
      <c r="BE36" s="349">
        <f>SUM(AU36:AX36)</f>
        <v>22000</v>
      </c>
      <c r="BF36" s="349">
        <f>SUM(AY36:BB36)</f>
        <v>43000</v>
      </c>
    </row>
    <row r="37" spans="1:58">
      <c r="B37" s="335" t="s">
        <v>111</v>
      </c>
      <c r="C37" s="326"/>
      <c r="D37" s="326"/>
      <c r="E37" s="326"/>
      <c r="F37" s="331">
        <v>0</v>
      </c>
      <c r="G37" s="331">
        <v>0</v>
      </c>
      <c r="H37" s="331">
        <v>0</v>
      </c>
      <c r="I37" s="331">
        <v>0</v>
      </c>
      <c r="J37" s="331">
        <v>0</v>
      </c>
      <c r="K37" s="331">
        <v>0</v>
      </c>
      <c r="L37" s="331">
        <v>0</v>
      </c>
      <c r="M37" s="331">
        <v>0</v>
      </c>
      <c r="N37" s="331">
        <v>0</v>
      </c>
      <c r="O37" s="331">
        <v>0</v>
      </c>
      <c r="P37" s="331">
        <v>0</v>
      </c>
      <c r="Q37" s="331">
        <v>0</v>
      </c>
      <c r="R37" s="331">
        <v>0</v>
      </c>
      <c r="S37" s="331">
        <v>0</v>
      </c>
      <c r="T37" s="331">
        <v>0</v>
      </c>
      <c r="U37" s="331">
        <v>0</v>
      </c>
      <c r="V37" s="331">
        <v>0</v>
      </c>
      <c r="W37" s="331">
        <v>0</v>
      </c>
      <c r="X37" s="331">
        <v>0</v>
      </c>
      <c r="Y37" s="331">
        <v>0</v>
      </c>
      <c r="Z37" s="331">
        <v>0</v>
      </c>
      <c r="AA37" s="331">
        <v>0</v>
      </c>
      <c r="AB37" s="331">
        <v>0</v>
      </c>
      <c r="AC37" s="331">
        <v>0</v>
      </c>
      <c r="AD37" s="331">
        <v>0</v>
      </c>
      <c r="AE37" s="331">
        <v>0</v>
      </c>
      <c r="AF37" s="331">
        <v>0</v>
      </c>
      <c r="AG37" s="331">
        <v>0</v>
      </c>
      <c r="AH37" s="331">
        <v>0</v>
      </c>
      <c r="AI37" s="331">
        <v>0</v>
      </c>
      <c r="AJ37" s="331">
        <v>0</v>
      </c>
      <c r="AK37" s="331">
        <v>0</v>
      </c>
      <c r="AL37" s="331">
        <v>0</v>
      </c>
      <c r="AM37" s="331">
        <v>0</v>
      </c>
      <c r="AN37" s="331">
        <v>0</v>
      </c>
      <c r="AO37" s="331">
        <v>0</v>
      </c>
      <c r="AQ37" s="327">
        <f>SUM(F37:H37)</f>
        <v>0</v>
      </c>
      <c r="AR37" s="327">
        <f>SUM(I37:K37)</f>
        <v>0</v>
      </c>
      <c r="AS37" s="327">
        <f>SUM(L37:N37)</f>
        <v>0</v>
      </c>
      <c r="AT37" s="327">
        <f>SUM(O37:Q37)</f>
        <v>0</v>
      </c>
      <c r="AU37" s="327">
        <f>SUM(R37:T37)</f>
        <v>0</v>
      </c>
      <c r="AV37" s="327">
        <f>SUM(U37:W37)</f>
        <v>0</v>
      </c>
      <c r="AW37" s="327">
        <f>SUM(X37:Z37)</f>
        <v>0</v>
      </c>
      <c r="AX37" s="327">
        <f>SUM(AA37:AC37)</f>
        <v>0</v>
      </c>
      <c r="AY37" s="327">
        <f t="shared" si="8"/>
        <v>0</v>
      </c>
      <c r="AZ37" s="327">
        <f t="shared" si="3"/>
        <v>0</v>
      </c>
      <c r="BA37" s="327">
        <f>SUM(AJ37:AL37)</f>
        <v>0</v>
      </c>
      <c r="BB37" s="327">
        <f>SUM(AM37:AO37)</f>
        <v>0</v>
      </c>
      <c r="BC37" s="330"/>
      <c r="BD37" s="349">
        <f>SUM(AQ37:AT37)</f>
        <v>0</v>
      </c>
      <c r="BE37" s="349">
        <f>SUM(AU37:AX37)</f>
        <v>0</v>
      </c>
      <c r="BF37" s="349">
        <f>SUM(AY37:BB37)</f>
        <v>0</v>
      </c>
    </row>
    <row r="38" spans="1:58" ht="6" customHeight="1">
      <c r="B38" s="329"/>
      <c r="C38" s="326"/>
      <c r="D38" s="326"/>
      <c r="E38" s="326"/>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Q38" s="331"/>
      <c r="AR38" s="331"/>
      <c r="AS38" s="331"/>
      <c r="AT38" s="331"/>
      <c r="AU38" s="331"/>
      <c r="AV38" s="331"/>
      <c r="AW38" s="331"/>
      <c r="AX38" s="331"/>
      <c r="AY38" s="327"/>
      <c r="AZ38" s="327"/>
      <c r="BA38" s="327"/>
      <c r="BB38" s="327"/>
      <c r="BC38" s="330"/>
      <c r="BD38" s="350"/>
      <c r="BE38" s="350"/>
      <c r="BF38" s="350"/>
    </row>
    <row r="39" spans="1:58">
      <c r="B39" s="333" t="str">
        <f>"TOTAL "&amp;B35</f>
        <v>TOTAL T&amp;E</v>
      </c>
      <c r="C39" s="334"/>
      <c r="D39" s="334"/>
      <c r="E39" s="334"/>
      <c r="F39" s="218">
        <f t="shared" ref="F39:AQ39" si="19">SUM(F36:F38)</f>
        <v>0</v>
      </c>
      <c r="G39" s="218">
        <f t="shared" si="19"/>
        <v>0</v>
      </c>
      <c r="H39" s="218">
        <f t="shared" si="19"/>
        <v>500</v>
      </c>
      <c r="I39" s="218">
        <f t="shared" si="19"/>
        <v>500</v>
      </c>
      <c r="J39" s="218">
        <f t="shared" si="19"/>
        <v>500</v>
      </c>
      <c r="K39" s="218">
        <f t="shared" si="19"/>
        <v>500</v>
      </c>
      <c r="L39" s="218">
        <f t="shared" si="19"/>
        <v>1000</v>
      </c>
      <c r="M39" s="218">
        <f t="shared" si="19"/>
        <v>1000</v>
      </c>
      <c r="N39" s="218">
        <f t="shared" si="19"/>
        <v>1000</v>
      </c>
      <c r="O39" s="218">
        <f t="shared" si="19"/>
        <v>1000</v>
      </c>
      <c r="P39" s="218">
        <f t="shared" si="19"/>
        <v>1000</v>
      </c>
      <c r="Q39" s="218">
        <f t="shared" si="19"/>
        <v>1000</v>
      </c>
      <c r="R39" s="218">
        <f t="shared" si="19"/>
        <v>1000</v>
      </c>
      <c r="S39" s="218">
        <f t="shared" si="19"/>
        <v>1500</v>
      </c>
      <c r="T39" s="218">
        <f t="shared" si="19"/>
        <v>1500</v>
      </c>
      <c r="U39" s="218">
        <f t="shared" si="19"/>
        <v>1500</v>
      </c>
      <c r="V39" s="218">
        <f t="shared" si="19"/>
        <v>1500</v>
      </c>
      <c r="W39" s="218">
        <f t="shared" si="19"/>
        <v>1500</v>
      </c>
      <c r="X39" s="218">
        <f t="shared" si="19"/>
        <v>1500</v>
      </c>
      <c r="Y39" s="218">
        <f t="shared" si="19"/>
        <v>2000</v>
      </c>
      <c r="Z39" s="218">
        <f t="shared" si="19"/>
        <v>2500</v>
      </c>
      <c r="AA39" s="218">
        <f t="shared" si="19"/>
        <v>2500</v>
      </c>
      <c r="AB39" s="218">
        <f t="shared" si="19"/>
        <v>2500</v>
      </c>
      <c r="AC39" s="218">
        <f t="shared" si="19"/>
        <v>2500</v>
      </c>
      <c r="AD39" s="218">
        <f t="shared" ref="AD39:AO39" si="20">SUM(AD36:AD38)</f>
        <v>3000</v>
      </c>
      <c r="AE39" s="218">
        <f t="shared" si="20"/>
        <v>3000</v>
      </c>
      <c r="AF39" s="218">
        <f t="shared" si="20"/>
        <v>3500</v>
      </c>
      <c r="AG39" s="218">
        <f t="shared" si="20"/>
        <v>3500</v>
      </c>
      <c r="AH39" s="218">
        <f t="shared" si="20"/>
        <v>3500</v>
      </c>
      <c r="AI39" s="218">
        <f t="shared" si="20"/>
        <v>3500</v>
      </c>
      <c r="AJ39" s="218">
        <f t="shared" si="20"/>
        <v>3500</v>
      </c>
      <c r="AK39" s="218">
        <f t="shared" si="20"/>
        <v>3500</v>
      </c>
      <c r="AL39" s="218">
        <f t="shared" si="20"/>
        <v>4000</v>
      </c>
      <c r="AM39" s="218">
        <f t="shared" si="20"/>
        <v>4000</v>
      </c>
      <c r="AN39" s="218">
        <f t="shared" si="20"/>
        <v>4000</v>
      </c>
      <c r="AO39" s="218">
        <f t="shared" si="20"/>
        <v>4000</v>
      </c>
      <c r="AQ39" s="218">
        <f t="shared" si="19"/>
        <v>500</v>
      </c>
      <c r="AR39" s="218">
        <f t="shared" ref="AR39:AX39" si="21">SUM(AR36:AR38)</f>
        <v>1500</v>
      </c>
      <c r="AS39" s="218">
        <f t="shared" si="21"/>
        <v>3000</v>
      </c>
      <c r="AT39" s="218">
        <f t="shared" si="21"/>
        <v>3000</v>
      </c>
      <c r="AU39" s="218">
        <f t="shared" si="21"/>
        <v>4000</v>
      </c>
      <c r="AV39" s="218">
        <f t="shared" si="21"/>
        <v>4500</v>
      </c>
      <c r="AW39" s="218">
        <f t="shared" si="21"/>
        <v>6000</v>
      </c>
      <c r="AX39" s="218">
        <f t="shared" si="21"/>
        <v>7500</v>
      </c>
      <c r="AY39" s="218">
        <f t="shared" si="8"/>
        <v>9500</v>
      </c>
      <c r="AZ39" s="218">
        <f t="shared" si="3"/>
        <v>10500</v>
      </c>
      <c r="BA39" s="218">
        <f>SUM(AJ39:AL39)</f>
        <v>11000</v>
      </c>
      <c r="BB39" s="218">
        <f>SUM(AM39:AO39)</f>
        <v>12000</v>
      </c>
      <c r="BC39" s="330"/>
      <c r="BD39" s="216">
        <f>SUM(AQ39:AT39)</f>
        <v>8000</v>
      </c>
      <c r="BE39" s="216">
        <f>SUM(AU39:AX39)</f>
        <v>22000</v>
      </c>
      <c r="BF39" s="216">
        <f>SUM(AY39:BB39)</f>
        <v>43000</v>
      </c>
    </row>
    <row r="40" spans="1:58">
      <c r="AY40" s="327"/>
      <c r="AZ40" s="327"/>
      <c r="BA40" s="327"/>
      <c r="BB40" s="327"/>
      <c r="BC40" s="330"/>
      <c r="BD40" s="351"/>
      <c r="BE40" s="351"/>
      <c r="BF40" s="351"/>
    </row>
    <row r="41" spans="1:58">
      <c r="B41" s="4" t="s">
        <v>126</v>
      </c>
      <c r="C41" s="326"/>
      <c r="D41" s="326"/>
      <c r="E41" s="326"/>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Q41" s="327"/>
      <c r="AR41" s="327"/>
      <c r="AS41" s="327"/>
      <c r="AT41" s="327"/>
      <c r="AU41" s="327"/>
      <c r="AV41" s="327"/>
      <c r="AW41" s="327"/>
      <c r="AX41" s="327"/>
      <c r="AY41" s="327"/>
      <c r="AZ41" s="327"/>
      <c r="BA41" s="327"/>
      <c r="BB41" s="327"/>
      <c r="BC41" s="330"/>
      <c r="BD41" s="349"/>
      <c r="BE41" s="349"/>
      <c r="BF41" s="349"/>
    </row>
    <row r="42" spans="1:58">
      <c r="B42" s="335" t="s">
        <v>127</v>
      </c>
      <c r="C42" s="326"/>
      <c r="D42" s="338"/>
      <c r="E42" s="337" t="s">
        <v>128</v>
      </c>
      <c r="F42" s="327">
        <v>0</v>
      </c>
      <c r="G42" s="327">
        <v>0</v>
      </c>
      <c r="H42" s="327">
        <f>$D42</f>
        <v>0</v>
      </c>
      <c r="I42" s="327">
        <v>0</v>
      </c>
      <c r="J42" s="327">
        <v>0</v>
      </c>
      <c r="K42" s="327">
        <f>$D42</f>
        <v>0</v>
      </c>
      <c r="L42" s="327">
        <v>0</v>
      </c>
      <c r="M42" s="327">
        <v>0</v>
      </c>
      <c r="N42" s="327">
        <f>$D42</f>
        <v>0</v>
      </c>
      <c r="O42" s="327">
        <v>0</v>
      </c>
      <c r="P42" s="327">
        <v>0</v>
      </c>
      <c r="Q42" s="327">
        <f>$D42</f>
        <v>0</v>
      </c>
      <c r="R42" s="327">
        <v>0</v>
      </c>
      <c r="S42" s="327">
        <v>0</v>
      </c>
      <c r="T42" s="327">
        <f>$D42</f>
        <v>0</v>
      </c>
      <c r="U42" s="327">
        <v>0</v>
      </c>
      <c r="V42" s="327">
        <v>0</v>
      </c>
      <c r="W42" s="327">
        <f>$D42</f>
        <v>0</v>
      </c>
      <c r="X42" s="327">
        <v>0</v>
      </c>
      <c r="Y42" s="327">
        <v>0</v>
      </c>
      <c r="Z42" s="327">
        <f>$D42</f>
        <v>0</v>
      </c>
      <c r="AA42" s="327">
        <v>0</v>
      </c>
      <c r="AB42" s="327">
        <v>0</v>
      </c>
      <c r="AC42" s="327">
        <f>$D42</f>
        <v>0</v>
      </c>
      <c r="AD42" s="327">
        <v>0</v>
      </c>
      <c r="AE42" s="327">
        <v>0</v>
      </c>
      <c r="AF42" s="327">
        <f>$D42</f>
        <v>0</v>
      </c>
      <c r="AG42" s="327">
        <v>0</v>
      </c>
      <c r="AH42" s="327">
        <v>0</v>
      </c>
      <c r="AI42" s="327">
        <f>$D42</f>
        <v>0</v>
      </c>
      <c r="AJ42" s="327">
        <v>0</v>
      </c>
      <c r="AK42" s="327">
        <v>0</v>
      </c>
      <c r="AL42" s="327">
        <f>$D42</f>
        <v>0</v>
      </c>
      <c r="AM42" s="327">
        <v>0</v>
      </c>
      <c r="AN42" s="327">
        <v>0</v>
      </c>
      <c r="AO42" s="327">
        <f>$D42</f>
        <v>0</v>
      </c>
      <c r="AQ42" s="327">
        <f>SUM(F42:H42)</f>
        <v>0</v>
      </c>
      <c r="AR42" s="327">
        <f>SUM(I42:K42)</f>
        <v>0</v>
      </c>
      <c r="AS42" s="327">
        <f>SUM(L42:N42)</f>
        <v>0</v>
      </c>
      <c r="AT42" s="327">
        <f>SUM(O42:Q42)</f>
        <v>0</v>
      </c>
      <c r="AU42" s="327">
        <f>SUM(R42:T42)</f>
        <v>0</v>
      </c>
      <c r="AV42" s="327">
        <f>SUM(U42:W42)</f>
        <v>0</v>
      </c>
      <c r="AW42" s="327">
        <f>SUM(X42:Z42)</f>
        <v>0</v>
      </c>
      <c r="AX42" s="327">
        <f>SUM(AA42:AC42)</f>
        <v>0</v>
      </c>
      <c r="AY42" s="327">
        <f t="shared" si="8"/>
        <v>0</v>
      </c>
      <c r="AZ42" s="327">
        <f t="shared" si="3"/>
        <v>0</v>
      </c>
      <c r="BA42" s="327">
        <f>SUM(AJ42:AL42)</f>
        <v>0</v>
      </c>
      <c r="BB42" s="327">
        <f>SUM(AM42:AO42)</f>
        <v>0</v>
      </c>
      <c r="BC42" s="330"/>
      <c r="BD42" s="349">
        <f>SUM(AQ42:AT42)</f>
        <v>0</v>
      </c>
      <c r="BE42" s="349">
        <f>SUM(AU42:AX42)</f>
        <v>0</v>
      </c>
      <c r="BF42" s="349">
        <f>SUM(AY42:BB42)</f>
        <v>0</v>
      </c>
    </row>
    <row r="43" spans="1:58">
      <c r="B43" s="335" t="s">
        <v>129</v>
      </c>
      <c r="C43" s="326"/>
      <c r="D43" s="339">
        <v>7500</v>
      </c>
      <c r="E43" s="337" t="s">
        <v>130</v>
      </c>
      <c r="F43" s="327">
        <f>$D43</f>
        <v>7500</v>
      </c>
      <c r="G43" s="327">
        <f t="shared" ref="G43:AO43" si="22">$D43</f>
        <v>7500</v>
      </c>
      <c r="H43" s="327">
        <f t="shared" si="22"/>
        <v>7500</v>
      </c>
      <c r="I43" s="327">
        <f t="shared" si="22"/>
        <v>7500</v>
      </c>
      <c r="J43" s="327">
        <f t="shared" si="22"/>
        <v>7500</v>
      </c>
      <c r="K43" s="327">
        <f t="shared" si="22"/>
        <v>7500</v>
      </c>
      <c r="L43" s="327">
        <f t="shared" si="22"/>
        <v>7500</v>
      </c>
      <c r="M43" s="327">
        <f t="shared" si="22"/>
        <v>7500</v>
      </c>
      <c r="N43" s="327">
        <f t="shared" si="22"/>
        <v>7500</v>
      </c>
      <c r="O43" s="327">
        <f t="shared" si="22"/>
        <v>7500</v>
      </c>
      <c r="P43" s="327">
        <f t="shared" si="22"/>
        <v>7500</v>
      </c>
      <c r="Q43" s="327">
        <f t="shared" si="22"/>
        <v>7500</v>
      </c>
      <c r="R43" s="327">
        <f t="shared" si="22"/>
        <v>7500</v>
      </c>
      <c r="S43" s="327">
        <f t="shared" si="22"/>
        <v>7500</v>
      </c>
      <c r="T43" s="327">
        <f t="shared" si="22"/>
        <v>7500</v>
      </c>
      <c r="U43" s="327">
        <f t="shared" si="22"/>
        <v>7500</v>
      </c>
      <c r="V43" s="327">
        <f t="shared" si="22"/>
        <v>7500</v>
      </c>
      <c r="W43" s="327">
        <f t="shared" si="22"/>
        <v>7500</v>
      </c>
      <c r="X43" s="327">
        <f t="shared" si="22"/>
        <v>7500</v>
      </c>
      <c r="Y43" s="327">
        <f t="shared" si="22"/>
        <v>7500</v>
      </c>
      <c r="Z43" s="327">
        <f t="shared" si="22"/>
        <v>7500</v>
      </c>
      <c r="AA43" s="327">
        <f t="shared" si="22"/>
        <v>7500</v>
      </c>
      <c r="AB43" s="327">
        <f t="shared" si="22"/>
        <v>7500</v>
      </c>
      <c r="AC43" s="327">
        <f t="shared" si="22"/>
        <v>7500</v>
      </c>
      <c r="AD43" s="327">
        <f t="shared" si="22"/>
        <v>7500</v>
      </c>
      <c r="AE43" s="327">
        <f t="shared" si="22"/>
        <v>7500</v>
      </c>
      <c r="AF43" s="327">
        <f t="shared" si="22"/>
        <v>7500</v>
      </c>
      <c r="AG43" s="327">
        <f t="shared" si="22"/>
        <v>7500</v>
      </c>
      <c r="AH43" s="327">
        <f t="shared" si="22"/>
        <v>7500</v>
      </c>
      <c r="AI43" s="327">
        <f t="shared" si="22"/>
        <v>7500</v>
      </c>
      <c r="AJ43" s="327">
        <f t="shared" si="22"/>
        <v>7500</v>
      </c>
      <c r="AK43" s="327">
        <f t="shared" si="22"/>
        <v>7500</v>
      </c>
      <c r="AL43" s="327">
        <f t="shared" si="22"/>
        <v>7500</v>
      </c>
      <c r="AM43" s="327">
        <f t="shared" si="22"/>
        <v>7500</v>
      </c>
      <c r="AN43" s="327">
        <f t="shared" si="22"/>
        <v>7500</v>
      </c>
      <c r="AO43" s="327">
        <f t="shared" si="22"/>
        <v>7500</v>
      </c>
      <c r="AQ43" s="327">
        <f>SUM(F43:H43)</f>
        <v>22500</v>
      </c>
      <c r="AR43" s="327">
        <f>SUM(I43:K43)</f>
        <v>22500</v>
      </c>
      <c r="AS43" s="327">
        <f>SUM(L43:N43)</f>
        <v>22500</v>
      </c>
      <c r="AT43" s="327">
        <f>SUM(O43:Q43)</f>
        <v>22500</v>
      </c>
      <c r="AU43" s="327">
        <f>SUM(R43:T43)</f>
        <v>22500</v>
      </c>
      <c r="AV43" s="327">
        <f>SUM(U43:W43)</f>
        <v>22500</v>
      </c>
      <c r="AW43" s="327">
        <f>SUM(X43:Z43)</f>
        <v>22500</v>
      </c>
      <c r="AX43" s="327">
        <f>SUM(AA43:AC43)</f>
        <v>22500</v>
      </c>
      <c r="AY43" s="327">
        <f t="shared" si="8"/>
        <v>22500</v>
      </c>
      <c r="AZ43" s="327">
        <f t="shared" si="3"/>
        <v>22500</v>
      </c>
      <c r="BA43" s="327">
        <f>SUM(AJ43:AL43)</f>
        <v>22500</v>
      </c>
      <c r="BB43" s="327">
        <f>SUM(AM43:AO43)</f>
        <v>22500</v>
      </c>
      <c r="BC43" s="330"/>
      <c r="BD43" s="349">
        <f>SUM(AQ43:AT43)</f>
        <v>90000</v>
      </c>
      <c r="BE43" s="349">
        <f>SUM(AU43:AX43)</f>
        <v>90000</v>
      </c>
      <c r="BF43" s="349">
        <f>SUM(AY43:BB43)</f>
        <v>90000</v>
      </c>
    </row>
    <row r="44" spans="1:58" ht="6" customHeight="1">
      <c r="B44" s="329"/>
      <c r="C44" s="326"/>
      <c r="D44" s="326"/>
      <c r="E44" s="326"/>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Q44" s="331"/>
      <c r="AR44" s="331"/>
      <c r="AS44" s="331"/>
      <c r="AT44" s="331"/>
      <c r="AU44" s="331"/>
      <c r="AV44" s="331"/>
      <c r="AW44" s="331"/>
      <c r="AX44" s="331"/>
      <c r="AY44" s="327"/>
      <c r="AZ44" s="327"/>
      <c r="BA44" s="327"/>
      <c r="BB44" s="327"/>
      <c r="BC44" s="330"/>
      <c r="BD44" s="350"/>
      <c r="BE44" s="350"/>
      <c r="BF44" s="350"/>
    </row>
    <row r="45" spans="1:58">
      <c r="B45" s="333" t="str">
        <f>"TOTAL "&amp;B41</f>
        <v>TOTAL TRADESHOWS</v>
      </c>
      <c r="C45" s="334"/>
      <c r="D45" s="334"/>
      <c r="E45" s="334"/>
      <c r="F45" s="218">
        <f t="shared" ref="F45:AQ45" si="23">SUM(F42:F44)</f>
        <v>7500</v>
      </c>
      <c r="G45" s="218">
        <f t="shared" si="23"/>
        <v>7500</v>
      </c>
      <c r="H45" s="218">
        <f t="shared" si="23"/>
        <v>7500</v>
      </c>
      <c r="I45" s="218">
        <f t="shared" si="23"/>
        <v>7500</v>
      </c>
      <c r="J45" s="218">
        <f t="shared" si="23"/>
        <v>7500</v>
      </c>
      <c r="K45" s="218">
        <f t="shared" si="23"/>
        <v>7500</v>
      </c>
      <c r="L45" s="218">
        <f t="shared" si="23"/>
        <v>7500</v>
      </c>
      <c r="M45" s="218">
        <f t="shared" si="23"/>
        <v>7500</v>
      </c>
      <c r="N45" s="218">
        <f t="shared" si="23"/>
        <v>7500</v>
      </c>
      <c r="O45" s="218">
        <f t="shared" si="23"/>
        <v>7500</v>
      </c>
      <c r="P45" s="218">
        <f t="shared" si="23"/>
        <v>7500</v>
      </c>
      <c r="Q45" s="218">
        <f t="shared" si="23"/>
        <v>7500</v>
      </c>
      <c r="R45" s="218">
        <f t="shared" si="23"/>
        <v>7500</v>
      </c>
      <c r="S45" s="218">
        <f t="shared" si="23"/>
        <v>7500</v>
      </c>
      <c r="T45" s="218">
        <f t="shared" si="23"/>
        <v>7500</v>
      </c>
      <c r="U45" s="218">
        <f t="shared" si="23"/>
        <v>7500</v>
      </c>
      <c r="V45" s="218">
        <f t="shared" si="23"/>
        <v>7500</v>
      </c>
      <c r="W45" s="218">
        <f t="shared" si="23"/>
        <v>7500</v>
      </c>
      <c r="X45" s="218">
        <f t="shared" si="23"/>
        <v>7500</v>
      </c>
      <c r="Y45" s="218">
        <f t="shared" si="23"/>
        <v>7500</v>
      </c>
      <c r="Z45" s="218">
        <f t="shared" si="23"/>
        <v>7500</v>
      </c>
      <c r="AA45" s="218">
        <f t="shared" si="23"/>
        <v>7500</v>
      </c>
      <c r="AB45" s="218">
        <f t="shared" si="23"/>
        <v>7500</v>
      </c>
      <c r="AC45" s="218">
        <f t="shared" si="23"/>
        <v>7500</v>
      </c>
      <c r="AD45" s="218">
        <f>SUM(AD42:AD43)</f>
        <v>7500</v>
      </c>
      <c r="AE45" s="218">
        <f t="shared" ref="AE45:AO45" si="24">SUM(AE42:AE43)</f>
        <v>7500</v>
      </c>
      <c r="AF45" s="218">
        <f t="shared" si="24"/>
        <v>7500</v>
      </c>
      <c r="AG45" s="218">
        <f t="shared" si="24"/>
        <v>7500</v>
      </c>
      <c r="AH45" s="218">
        <f t="shared" si="24"/>
        <v>7500</v>
      </c>
      <c r="AI45" s="218">
        <f t="shared" si="24"/>
        <v>7500</v>
      </c>
      <c r="AJ45" s="218">
        <f t="shared" si="24"/>
        <v>7500</v>
      </c>
      <c r="AK45" s="218">
        <f t="shared" si="24"/>
        <v>7500</v>
      </c>
      <c r="AL45" s="218">
        <f t="shared" si="24"/>
        <v>7500</v>
      </c>
      <c r="AM45" s="218">
        <f t="shared" si="24"/>
        <v>7500</v>
      </c>
      <c r="AN45" s="218">
        <f t="shared" si="24"/>
        <v>7500</v>
      </c>
      <c r="AO45" s="218">
        <f t="shared" si="24"/>
        <v>7500</v>
      </c>
      <c r="AQ45" s="218">
        <f t="shared" si="23"/>
        <v>22500</v>
      </c>
      <c r="AR45" s="218">
        <f t="shared" ref="AR45:AX45" si="25">SUM(AR42:AR44)</f>
        <v>22500</v>
      </c>
      <c r="AS45" s="218">
        <f t="shared" si="25"/>
        <v>22500</v>
      </c>
      <c r="AT45" s="218">
        <f t="shared" si="25"/>
        <v>22500</v>
      </c>
      <c r="AU45" s="218">
        <f t="shared" si="25"/>
        <v>22500</v>
      </c>
      <c r="AV45" s="218">
        <f t="shared" si="25"/>
        <v>22500</v>
      </c>
      <c r="AW45" s="218">
        <f t="shared" si="25"/>
        <v>22500</v>
      </c>
      <c r="AX45" s="218">
        <f t="shared" si="25"/>
        <v>22500</v>
      </c>
      <c r="AY45" s="218">
        <f t="shared" si="8"/>
        <v>22500</v>
      </c>
      <c r="AZ45" s="218">
        <f t="shared" si="3"/>
        <v>22500</v>
      </c>
      <c r="BA45" s="218">
        <f>SUM(AJ45:AL45)</f>
        <v>22500</v>
      </c>
      <c r="BB45" s="218">
        <f>SUM(AM45:AO45)</f>
        <v>22500</v>
      </c>
      <c r="BC45" s="330"/>
      <c r="BD45" s="216">
        <f>SUM(AQ45:AT45)</f>
        <v>90000</v>
      </c>
      <c r="BE45" s="216">
        <f>SUM(AU45:AX45)</f>
        <v>90000</v>
      </c>
      <c r="BF45" s="216">
        <f>SUM(AY45:BB45)</f>
        <v>90000</v>
      </c>
    </row>
    <row r="46" spans="1:58">
      <c r="AY46" s="327"/>
      <c r="AZ46" s="327"/>
      <c r="BA46" s="327"/>
      <c r="BB46" s="327"/>
      <c r="BC46" s="330"/>
      <c r="BD46" s="351"/>
      <c r="BE46" s="351"/>
      <c r="BF46" s="351"/>
    </row>
    <row r="47" spans="1:58">
      <c r="B47" s="4" t="s">
        <v>131</v>
      </c>
      <c r="C47" s="326"/>
      <c r="D47" s="326"/>
      <c r="E47" s="326"/>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Q47" s="327"/>
      <c r="AR47" s="327"/>
      <c r="AS47" s="327"/>
      <c r="AT47" s="327"/>
      <c r="AU47" s="327"/>
      <c r="AV47" s="327"/>
      <c r="AW47" s="327"/>
      <c r="AX47" s="327"/>
      <c r="AY47" s="327"/>
      <c r="AZ47" s="327"/>
      <c r="BA47" s="327"/>
      <c r="BB47" s="327"/>
      <c r="BC47" s="330"/>
      <c r="BD47" s="349"/>
      <c r="BE47" s="349"/>
      <c r="BF47" s="349"/>
    </row>
    <row r="48" spans="1:58">
      <c r="B48" s="335" t="s">
        <v>132</v>
      </c>
      <c r="C48" s="326"/>
      <c r="D48" s="326"/>
      <c r="E48" s="326"/>
      <c r="F48" s="331">
        <v>0</v>
      </c>
      <c r="G48" s="331">
        <v>0</v>
      </c>
      <c r="H48" s="331">
        <v>0</v>
      </c>
      <c r="I48" s="331">
        <v>0</v>
      </c>
      <c r="J48" s="331">
        <v>0</v>
      </c>
      <c r="K48" s="331">
        <v>0</v>
      </c>
      <c r="L48" s="331">
        <v>0</v>
      </c>
      <c r="M48" s="331">
        <v>0</v>
      </c>
      <c r="N48" s="331">
        <v>0</v>
      </c>
      <c r="O48" s="331">
        <v>0</v>
      </c>
      <c r="P48" s="331">
        <v>0</v>
      </c>
      <c r="Q48" s="331">
        <v>0</v>
      </c>
      <c r="R48" s="331">
        <v>0</v>
      </c>
      <c r="S48" s="331">
        <v>0</v>
      </c>
      <c r="T48" s="331">
        <v>0</v>
      </c>
      <c r="U48" s="331">
        <v>0</v>
      </c>
      <c r="V48" s="331">
        <v>0</v>
      </c>
      <c r="W48" s="331">
        <v>0</v>
      </c>
      <c r="X48" s="331">
        <v>0</v>
      </c>
      <c r="Y48" s="331">
        <v>0</v>
      </c>
      <c r="Z48" s="331">
        <v>0</v>
      </c>
      <c r="AA48" s="331">
        <v>0</v>
      </c>
      <c r="AB48" s="331">
        <v>0</v>
      </c>
      <c r="AC48" s="331">
        <v>0</v>
      </c>
      <c r="AD48" s="331">
        <v>0</v>
      </c>
      <c r="AE48" s="331">
        <v>0</v>
      </c>
      <c r="AF48" s="331">
        <v>0</v>
      </c>
      <c r="AG48" s="331">
        <v>0</v>
      </c>
      <c r="AH48" s="331">
        <v>0</v>
      </c>
      <c r="AI48" s="331">
        <v>0</v>
      </c>
      <c r="AJ48" s="331">
        <v>0</v>
      </c>
      <c r="AK48" s="331">
        <v>0</v>
      </c>
      <c r="AL48" s="331">
        <v>0</v>
      </c>
      <c r="AM48" s="331">
        <v>0</v>
      </c>
      <c r="AN48" s="331">
        <v>0</v>
      </c>
      <c r="AO48" s="331">
        <v>0</v>
      </c>
      <c r="AQ48" s="327">
        <f>SUM(F48:H48)</f>
        <v>0</v>
      </c>
      <c r="AR48" s="327">
        <f>SUM(I48:K48)</f>
        <v>0</v>
      </c>
      <c r="AS48" s="327">
        <f>SUM(L48:N48)</f>
        <v>0</v>
      </c>
      <c r="AT48" s="327">
        <f>SUM(O48:Q48)</f>
        <v>0</v>
      </c>
      <c r="AU48" s="327">
        <f>SUM(R48:T48)</f>
        <v>0</v>
      </c>
      <c r="AV48" s="327">
        <f>SUM(U48:W48)</f>
        <v>0</v>
      </c>
      <c r="AW48" s="327">
        <f>SUM(X48:Z48)</f>
        <v>0</v>
      </c>
      <c r="AX48" s="327">
        <f>SUM(AA48:AC48)</f>
        <v>0</v>
      </c>
      <c r="AY48" s="327">
        <f t="shared" si="8"/>
        <v>0</v>
      </c>
      <c r="AZ48" s="327">
        <f t="shared" si="3"/>
        <v>0</v>
      </c>
      <c r="BA48" s="327">
        <f>SUM(AJ48:AL48)</f>
        <v>0</v>
      </c>
      <c r="BB48" s="327">
        <f>SUM(AM48:AO48)</f>
        <v>0</v>
      </c>
      <c r="BC48" s="330"/>
      <c r="BD48" s="349">
        <f>SUM(AQ48:AT48)</f>
        <v>0</v>
      </c>
      <c r="BE48" s="349">
        <f>SUM(AU48:AX48)</f>
        <v>0</v>
      </c>
      <c r="BF48" s="349">
        <f>SUM(AY48:BB48)</f>
        <v>0</v>
      </c>
    </row>
    <row r="49" spans="1:58" ht="15">
      <c r="B49" s="335" t="s">
        <v>133</v>
      </c>
      <c r="C49" s="326"/>
      <c r="D49"/>
      <c r="E49" s="337"/>
      <c r="F49" s="327">
        <f>'Marketplace Revenue'!D79</f>
        <v>600</v>
      </c>
      <c r="G49" s="327">
        <f>'Marketplace Revenue'!E79</f>
        <v>1500</v>
      </c>
      <c r="H49" s="327">
        <f>'Marketplace Revenue'!F79</f>
        <v>1850</v>
      </c>
      <c r="I49" s="327">
        <f>'Marketplace Revenue'!G79</f>
        <v>2210</v>
      </c>
      <c r="J49" s="327">
        <f>'Marketplace Revenue'!H79</f>
        <v>2431</v>
      </c>
      <c r="K49" s="327">
        <f>'Marketplace Revenue'!I79</f>
        <v>2674.1000000000004</v>
      </c>
      <c r="L49" s="327">
        <f>'Marketplace Revenue'!J79</f>
        <v>2941.51</v>
      </c>
      <c r="M49" s="327">
        <f>'Marketplace Revenue'!K79</f>
        <v>3235.6610000000005</v>
      </c>
      <c r="N49" s="327">
        <f>'Marketplace Revenue'!L79</f>
        <v>3559.227100000001</v>
      </c>
      <c r="O49" s="327">
        <f>'Marketplace Revenue'!M79</f>
        <v>3915.1498100000008</v>
      </c>
      <c r="P49" s="327">
        <f>'Marketplace Revenue'!N79</f>
        <v>4306.6647910000011</v>
      </c>
      <c r="Q49" s="327">
        <f>'Marketplace Revenue'!O79</f>
        <v>4737.3312701000013</v>
      </c>
      <c r="R49" s="327">
        <f>'Marketplace Revenue'!P79</f>
        <v>5211.0643971100017</v>
      </c>
      <c r="S49" s="327">
        <f>'Marketplace Revenue'!Q79</f>
        <v>5732.1708368210029</v>
      </c>
      <c r="T49" s="327">
        <f>'Marketplace Revenue'!R79</f>
        <v>6305.3879205031035</v>
      </c>
      <c r="U49" s="327">
        <f>'Marketplace Revenue'!S79</f>
        <v>6935.9267125534143</v>
      </c>
      <c r="V49" s="327">
        <f>'Marketplace Revenue'!T79</f>
        <v>7629.5193838087562</v>
      </c>
      <c r="W49" s="327">
        <f>'Marketplace Revenue'!U79</f>
        <v>8392.4713221896327</v>
      </c>
      <c r="X49" s="327">
        <f>'Marketplace Revenue'!V79</f>
        <v>9231.7184544085976</v>
      </c>
      <c r="Y49" s="327">
        <f>'Marketplace Revenue'!W79</f>
        <v>10154.890299849458</v>
      </c>
      <c r="Z49" s="327">
        <f>'Marketplace Revenue'!X79</f>
        <v>11170.379329834404</v>
      </c>
      <c r="AA49" s="327">
        <f>'Marketplace Revenue'!Y79</f>
        <v>12287.417262817846</v>
      </c>
      <c r="AB49" s="327">
        <f>'Marketplace Revenue'!Z79</f>
        <v>13516.158989099631</v>
      </c>
      <c r="AC49" s="327">
        <f>'Marketplace Revenue'!AA79</f>
        <v>14867.774888009595</v>
      </c>
      <c r="AD49" s="327">
        <f>'Marketplace Revenue'!AB79</f>
        <v>17097.941121211035</v>
      </c>
      <c r="AE49" s="327">
        <f>'Marketplace Revenue'!AC79</f>
        <v>19662.632289392684</v>
      </c>
      <c r="AF49" s="327">
        <f>'Marketplace Revenue'!AD79</f>
        <v>22612.027132801588</v>
      </c>
      <c r="AG49" s="327">
        <f>'Marketplace Revenue'!AE79</f>
        <v>26003.831202721827</v>
      </c>
      <c r="AH49" s="327">
        <f>'Marketplace Revenue'!AF79</f>
        <v>29904.405883130097</v>
      </c>
      <c r="AI49" s="327">
        <f>'Marketplace Revenue'!AG79</f>
        <v>34390.066765599608</v>
      </c>
      <c r="AJ49" s="327">
        <f>'Marketplace Revenue'!AH79</f>
        <v>39548.576780439544</v>
      </c>
      <c r="AK49" s="327">
        <f>'Marketplace Revenue'!AI79</f>
        <v>45480.863297505479</v>
      </c>
      <c r="AL49" s="327">
        <f>'Marketplace Revenue'!AJ79</f>
        <v>52302.992792131292</v>
      </c>
      <c r="AM49" s="327">
        <f>'Marketplace Revenue'!AK79</f>
        <v>60148.441710950981</v>
      </c>
      <c r="AN49" s="327">
        <f>'Marketplace Revenue'!AL79</f>
        <v>69170.707967593611</v>
      </c>
      <c r="AO49" s="327">
        <f>'Marketplace Revenue'!AM79</f>
        <v>79546.314162732655</v>
      </c>
      <c r="AQ49" s="327">
        <f>SUM(F49:H49)</f>
        <v>3950</v>
      </c>
      <c r="AR49" s="327">
        <f>SUM(I49:K49)</f>
        <v>7315.1</v>
      </c>
      <c r="AS49" s="327">
        <f>SUM(L49:N49)</f>
        <v>9736.3981000000022</v>
      </c>
      <c r="AT49" s="327">
        <f>SUM(O49:Q49)</f>
        <v>12959.145871100003</v>
      </c>
      <c r="AU49" s="327">
        <f>SUM(R49:T49)</f>
        <v>17248.62315443411</v>
      </c>
      <c r="AV49" s="327">
        <f>SUM(U49:W49)</f>
        <v>22957.917418551806</v>
      </c>
      <c r="AW49" s="327">
        <f>SUM(X49:Z49)</f>
        <v>30556.98808409246</v>
      </c>
      <c r="AX49" s="327">
        <f>SUM(AA49:AC49)</f>
        <v>40671.351139927072</v>
      </c>
      <c r="AY49" s="327">
        <f t="shared" si="8"/>
        <v>59372.600543405308</v>
      </c>
      <c r="AZ49" s="327">
        <f t="shared" si="3"/>
        <v>90298.303851451536</v>
      </c>
      <c r="BA49" s="327">
        <f>SUM(AJ49:AL49)</f>
        <v>137332.43287007633</v>
      </c>
      <c r="BB49" s="327">
        <f>SUM(AM49:AO49)</f>
        <v>208865.46384127723</v>
      </c>
      <c r="BC49" s="330"/>
      <c r="BD49" s="349">
        <f>SUM(AQ49:AT49)</f>
        <v>33960.643971100006</v>
      </c>
      <c r="BE49" s="349">
        <f>SUM(AU49:AX49)</f>
        <v>111434.87979700544</v>
      </c>
      <c r="BF49" s="349">
        <f>SUM(AY49:BB49)</f>
        <v>495868.80110621039</v>
      </c>
    </row>
    <row r="50" spans="1:58">
      <c r="B50" s="335" t="s">
        <v>134</v>
      </c>
      <c r="C50" s="326"/>
      <c r="D50" s="326" t="s">
        <v>93</v>
      </c>
      <c r="E50" s="326"/>
      <c r="F50" s="331">
        <v>0</v>
      </c>
      <c r="G50" s="331">
        <v>0</v>
      </c>
      <c r="H50" s="331">
        <v>0</v>
      </c>
      <c r="I50" s="331">
        <v>0</v>
      </c>
      <c r="J50" s="331">
        <v>0</v>
      </c>
      <c r="K50" s="331">
        <v>0</v>
      </c>
      <c r="L50" s="331">
        <v>0</v>
      </c>
      <c r="M50" s="331">
        <v>2500</v>
      </c>
      <c r="N50" s="331">
        <v>2500</v>
      </c>
      <c r="O50" s="331">
        <v>2500</v>
      </c>
      <c r="P50" s="331">
        <v>2500</v>
      </c>
      <c r="Q50" s="331">
        <v>2500</v>
      </c>
      <c r="R50" s="331">
        <v>2500</v>
      </c>
      <c r="S50" s="331">
        <v>2500</v>
      </c>
      <c r="T50" s="331">
        <v>2500</v>
      </c>
      <c r="U50" s="331">
        <v>2500</v>
      </c>
      <c r="V50" s="331">
        <v>2500</v>
      </c>
      <c r="W50" s="331">
        <v>2500</v>
      </c>
      <c r="X50" s="331">
        <v>2500</v>
      </c>
      <c r="Y50" s="331">
        <v>5000</v>
      </c>
      <c r="Z50" s="331">
        <v>5000</v>
      </c>
      <c r="AA50" s="331">
        <v>5000</v>
      </c>
      <c r="AB50" s="331">
        <v>5000</v>
      </c>
      <c r="AC50" s="331">
        <v>5000</v>
      </c>
      <c r="AD50" s="331">
        <v>5000</v>
      </c>
      <c r="AE50" s="331">
        <v>5000</v>
      </c>
      <c r="AF50" s="331">
        <v>5000</v>
      </c>
      <c r="AG50" s="331">
        <v>5000</v>
      </c>
      <c r="AH50" s="331">
        <v>5000</v>
      </c>
      <c r="AI50" s="331">
        <v>5000</v>
      </c>
      <c r="AJ50" s="331">
        <v>5000</v>
      </c>
      <c r="AK50" s="331">
        <v>5000</v>
      </c>
      <c r="AL50" s="331">
        <v>5000</v>
      </c>
      <c r="AM50" s="331">
        <v>5000</v>
      </c>
      <c r="AN50" s="331">
        <v>5000</v>
      </c>
      <c r="AO50" s="331">
        <v>5000</v>
      </c>
      <c r="AQ50" s="327">
        <f>SUM(F50:H50)</f>
        <v>0</v>
      </c>
      <c r="AR50" s="327">
        <f>SUM(I50:K50)</f>
        <v>0</v>
      </c>
      <c r="AS50" s="327">
        <f>SUM(L50:N50)</f>
        <v>5000</v>
      </c>
      <c r="AT50" s="327">
        <f>SUM(O50:Q50)</f>
        <v>7500</v>
      </c>
      <c r="AU50" s="327">
        <f>SUM(R50:T50)</f>
        <v>7500</v>
      </c>
      <c r="AV50" s="327">
        <f>SUM(U50:W50)</f>
        <v>7500</v>
      </c>
      <c r="AW50" s="327">
        <f>SUM(X50:Z50)</f>
        <v>12500</v>
      </c>
      <c r="AX50" s="327">
        <f>SUM(AA50:AC50)</f>
        <v>15000</v>
      </c>
      <c r="AY50" s="327">
        <f t="shared" si="8"/>
        <v>15000</v>
      </c>
      <c r="AZ50" s="327">
        <f t="shared" si="3"/>
        <v>15000</v>
      </c>
      <c r="BA50" s="327">
        <f>SUM(AJ50:AL50)</f>
        <v>15000</v>
      </c>
      <c r="BB50" s="327">
        <f>SUM(AM50:AO50)</f>
        <v>15000</v>
      </c>
      <c r="BC50" s="330"/>
      <c r="BD50" s="349">
        <f>SUM(AQ50:AT50)</f>
        <v>12500</v>
      </c>
      <c r="BE50" s="349">
        <f>SUM(AU50:AX50)</f>
        <v>42500</v>
      </c>
      <c r="BF50" s="349">
        <f>SUM(AY50:BB50)</f>
        <v>60000</v>
      </c>
    </row>
    <row r="51" spans="1:58" ht="6" customHeight="1">
      <c r="B51" s="329"/>
      <c r="C51" s="326"/>
      <c r="D51" s="326"/>
      <c r="E51" s="326"/>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Q51" s="331"/>
      <c r="AR51" s="331"/>
      <c r="AS51" s="331"/>
      <c r="AT51" s="331"/>
      <c r="AU51" s="331"/>
      <c r="AV51" s="331"/>
      <c r="AW51" s="331"/>
      <c r="AX51" s="331"/>
      <c r="AY51" s="327"/>
      <c r="AZ51" s="327"/>
      <c r="BA51" s="327"/>
      <c r="BB51" s="327"/>
      <c r="BC51" s="330"/>
      <c r="BD51" s="350"/>
      <c r="BE51" s="350"/>
      <c r="BF51" s="350"/>
    </row>
    <row r="52" spans="1:58">
      <c r="B52" s="333" t="str">
        <f>"TOTAL "&amp;B47</f>
        <v>TOTAL ONLINE MARKETING</v>
      </c>
      <c r="C52" s="334"/>
      <c r="D52" s="334"/>
      <c r="E52" s="334"/>
      <c r="F52" s="218">
        <f t="shared" ref="F52:AQ52" si="26">SUM(F48:F51)</f>
        <v>600</v>
      </c>
      <c r="G52" s="218">
        <f>SUM(G48:G51)</f>
        <v>1500</v>
      </c>
      <c r="H52" s="218">
        <f t="shared" si="26"/>
        <v>1850</v>
      </c>
      <c r="I52" s="218">
        <f t="shared" si="26"/>
        <v>2210</v>
      </c>
      <c r="J52" s="218">
        <f t="shared" si="26"/>
        <v>2431</v>
      </c>
      <c r="K52" s="218">
        <f t="shared" si="26"/>
        <v>2674.1000000000004</v>
      </c>
      <c r="L52" s="218">
        <f t="shared" si="26"/>
        <v>2941.51</v>
      </c>
      <c r="M52" s="218">
        <f t="shared" si="26"/>
        <v>5735.6610000000001</v>
      </c>
      <c r="N52" s="218">
        <f t="shared" si="26"/>
        <v>6059.227100000001</v>
      </c>
      <c r="O52" s="218">
        <f t="shared" si="26"/>
        <v>6415.1498100000008</v>
      </c>
      <c r="P52" s="218">
        <f t="shared" si="26"/>
        <v>6806.6647910000011</v>
      </c>
      <c r="Q52" s="218">
        <f t="shared" si="26"/>
        <v>7237.3312701000013</v>
      </c>
      <c r="R52" s="218">
        <f t="shared" si="26"/>
        <v>7711.0643971100017</v>
      </c>
      <c r="S52" s="218">
        <f t="shared" si="26"/>
        <v>8232.170836821002</v>
      </c>
      <c r="T52" s="218">
        <f t="shared" si="26"/>
        <v>8805.3879205031044</v>
      </c>
      <c r="U52" s="218">
        <f t="shared" si="26"/>
        <v>9435.9267125534134</v>
      </c>
      <c r="V52" s="218">
        <f t="shared" si="26"/>
        <v>10129.519383808756</v>
      </c>
      <c r="W52" s="218">
        <f t="shared" si="26"/>
        <v>10892.471322189633</v>
      </c>
      <c r="X52" s="218">
        <f t="shared" si="26"/>
        <v>11731.718454408598</v>
      </c>
      <c r="Y52" s="218">
        <f t="shared" si="26"/>
        <v>15154.890299849458</v>
      </c>
      <c r="Z52" s="218">
        <f t="shared" si="26"/>
        <v>16170.379329834404</v>
      </c>
      <c r="AA52" s="218">
        <f t="shared" si="26"/>
        <v>17287.417262817846</v>
      </c>
      <c r="AB52" s="218">
        <f t="shared" si="26"/>
        <v>18516.158989099633</v>
      </c>
      <c r="AC52" s="218">
        <f t="shared" si="26"/>
        <v>19867.774888009597</v>
      </c>
      <c r="AD52" s="218">
        <f t="shared" ref="AD52:AO52" si="27">SUM(AD48:AD51)</f>
        <v>22097.941121211035</v>
      </c>
      <c r="AE52" s="218">
        <f t="shared" si="27"/>
        <v>24662.632289392684</v>
      </c>
      <c r="AF52" s="218">
        <f t="shared" si="27"/>
        <v>27612.027132801588</v>
      </c>
      <c r="AG52" s="218">
        <f t="shared" si="27"/>
        <v>31003.831202721827</v>
      </c>
      <c r="AH52" s="218">
        <f t="shared" si="27"/>
        <v>34904.405883130094</v>
      </c>
      <c r="AI52" s="218">
        <f t="shared" si="27"/>
        <v>39390.066765599608</v>
      </c>
      <c r="AJ52" s="218">
        <f t="shared" si="27"/>
        <v>44548.576780439544</v>
      </c>
      <c r="AK52" s="218">
        <f t="shared" si="27"/>
        <v>50480.863297505479</v>
      </c>
      <c r="AL52" s="218">
        <f t="shared" si="27"/>
        <v>57302.992792131292</v>
      </c>
      <c r="AM52" s="218">
        <f t="shared" si="27"/>
        <v>65148.441710950981</v>
      </c>
      <c r="AN52" s="218">
        <f t="shared" si="27"/>
        <v>74170.707967593611</v>
      </c>
      <c r="AO52" s="218">
        <f t="shared" si="27"/>
        <v>84546.314162732655</v>
      </c>
      <c r="AQ52" s="218">
        <f t="shared" si="26"/>
        <v>3950</v>
      </c>
      <c r="AR52" s="218">
        <f t="shared" ref="AR52:AX52" si="28">SUM(AR48:AR51)</f>
        <v>7315.1</v>
      </c>
      <c r="AS52" s="218">
        <f t="shared" si="28"/>
        <v>14736.398100000002</v>
      </c>
      <c r="AT52" s="218">
        <f t="shared" si="28"/>
        <v>20459.145871100001</v>
      </c>
      <c r="AU52" s="218">
        <f t="shared" si="28"/>
        <v>24748.62315443411</v>
      </c>
      <c r="AV52" s="218">
        <f t="shared" si="28"/>
        <v>30457.917418551806</v>
      </c>
      <c r="AW52" s="218">
        <f t="shared" si="28"/>
        <v>43056.98808409246</v>
      </c>
      <c r="AX52" s="218">
        <f t="shared" si="28"/>
        <v>55671.351139927072</v>
      </c>
      <c r="AY52" s="218">
        <f t="shared" si="8"/>
        <v>74372.600543405308</v>
      </c>
      <c r="AZ52" s="218">
        <f t="shared" si="3"/>
        <v>105298.30385145154</v>
      </c>
      <c r="BA52" s="218">
        <f>SUM(AJ52:AL52)</f>
        <v>152332.43287007633</v>
      </c>
      <c r="BB52" s="218">
        <f>SUM(AM52:AO52)</f>
        <v>223865.46384127726</v>
      </c>
      <c r="BC52" s="330"/>
      <c r="BD52" s="216">
        <f>SUM(AQ52:AT52)</f>
        <v>46460.643971100006</v>
      </c>
      <c r="BE52" s="216">
        <f>SUM(AU52:AX52)</f>
        <v>153934.87979700544</v>
      </c>
      <c r="BF52" s="216">
        <f>SUM(AY52:BB52)</f>
        <v>555868.80110621045</v>
      </c>
    </row>
    <row r="53" spans="1:58" s="82" customFormat="1" ht="12" customHeight="1">
      <c r="A53" s="32"/>
      <c r="B53" s="322"/>
      <c r="C53" s="322"/>
      <c r="D53" s="322"/>
      <c r="E53" s="86"/>
      <c r="F53" s="87"/>
      <c r="G53" s="86"/>
      <c r="H53" s="86"/>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1"/>
      <c r="AQ53" s="85"/>
      <c r="AR53" s="85"/>
      <c r="AS53" s="85"/>
      <c r="AT53" s="85"/>
      <c r="AU53" s="85"/>
      <c r="AV53" s="85"/>
      <c r="AW53" s="85"/>
      <c r="AX53" s="85"/>
      <c r="AY53" s="327"/>
      <c r="AZ53" s="85"/>
      <c r="BA53" s="85"/>
      <c r="BB53" s="85"/>
      <c r="BC53" s="330"/>
      <c r="BD53" s="254"/>
      <c r="BE53" s="254"/>
      <c r="BF53" s="254"/>
    </row>
    <row r="54" spans="1:58" s="82" customFormat="1" ht="12" customHeight="1" thickBot="1">
      <c r="A54" s="32"/>
      <c r="B54" s="341" t="str">
        <f>"TOTAL "&amp;B4&amp;" EXPENSES"</f>
        <v>TOTAL MARKETING EXPENSES</v>
      </c>
      <c r="C54" s="342"/>
      <c r="D54" s="342"/>
      <c r="E54" s="343"/>
      <c r="F54" s="344">
        <f t="shared" ref="F54:AN54" si="29">F12+F18+F26+F33+F39+F45+F52</f>
        <v>8100</v>
      </c>
      <c r="G54" s="344">
        <f>G12+G18+G26+G33+G39+G45+G52</f>
        <v>9000</v>
      </c>
      <c r="H54" s="344">
        <f t="shared" si="29"/>
        <v>25840</v>
      </c>
      <c r="I54" s="344">
        <f t="shared" si="29"/>
        <v>23200</v>
      </c>
      <c r="J54" s="344">
        <f t="shared" si="29"/>
        <v>23421</v>
      </c>
      <c r="K54" s="344">
        <f t="shared" si="29"/>
        <v>23664.1</v>
      </c>
      <c r="L54" s="344">
        <f t="shared" si="29"/>
        <v>40421.51</v>
      </c>
      <c r="M54" s="344">
        <f t="shared" si="29"/>
        <v>40215.661</v>
      </c>
      <c r="N54" s="344">
        <f t="shared" si="29"/>
        <v>40539.227100000004</v>
      </c>
      <c r="O54" s="344">
        <f t="shared" si="29"/>
        <v>40895.149810000003</v>
      </c>
      <c r="P54" s="344">
        <f t="shared" si="29"/>
        <v>41286.664791000003</v>
      </c>
      <c r="Q54" s="344">
        <f t="shared" si="29"/>
        <v>41717.331270100003</v>
      </c>
      <c r="R54" s="344">
        <f t="shared" si="29"/>
        <v>49691.06439711</v>
      </c>
      <c r="S54" s="344">
        <f t="shared" si="29"/>
        <v>62252.795836821002</v>
      </c>
      <c r="T54" s="344">
        <f t="shared" si="29"/>
        <v>60181.962920503101</v>
      </c>
      <c r="U54" s="344">
        <f t="shared" si="29"/>
        <v>60812.501712553407</v>
      </c>
      <c r="V54" s="344">
        <f t="shared" si="29"/>
        <v>61506.094383808755</v>
      </c>
      <c r="W54" s="344">
        <f t="shared" si="29"/>
        <v>62269.046322189628</v>
      </c>
      <c r="X54" s="344">
        <f t="shared" si="29"/>
        <v>63464.243454408599</v>
      </c>
      <c r="Y54" s="344">
        <f t="shared" si="29"/>
        <v>76456.165299849454</v>
      </c>
      <c r="Z54" s="344">
        <f t="shared" si="29"/>
        <v>86512.279329834419</v>
      </c>
      <c r="AA54" s="344">
        <f>AA12+AA18+AA26+AA33+AA39+AA45+AA52</f>
        <v>84629.317262817858</v>
      </c>
      <c r="AB54" s="344">
        <f t="shared" si="29"/>
        <v>85858.058989099634</v>
      </c>
      <c r="AC54" s="344">
        <f t="shared" si="29"/>
        <v>87209.674888009613</v>
      </c>
      <c r="AD54" s="344">
        <f t="shared" si="29"/>
        <v>99997.341121211037</v>
      </c>
      <c r="AE54" s="344">
        <f t="shared" si="29"/>
        <v>99784.501039392693</v>
      </c>
      <c r="AF54" s="344">
        <f t="shared" si="29"/>
        <v>113291.39588280159</v>
      </c>
      <c r="AG54" s="344">
        <f t="shared" si="29"/>
        <v>113683.19995272183</v>
      </c>
      <c r="AH54" s="344">
        <f t="shared" si="29"/>
        <v>117583.7746331301</v>
      </c>
      <c r="AI54" s="344">
        <f t="shared" si="29"/>
        <v>122069.43551559962</v>
      </c>
      <c r="AJ54" s="344">
        <f t="shared" si="29"/>
        <v>127227.94553043955</v>
      </c>
      <c r="AK54" s="344">
        <f t="shared" si="29"/>
        <v>133308.5445475055</v>
      </c>
      <c r="AL54" s="344">
        <f t="shared" si="29"/>
        <v>149921.89279213129</v>
      </c>
      <c r="AM54" s="344">
        <f t="shared" si="29"/>
        <v>154767.34171095098</v>
      </c>
      <c r="AN54" s="344">
        <f t="shared" si="29"/>
        <v>163789.60796759359</v>
      </c>
      <c r="AO54" s="344">
        <f>AO12+AO18+AO26+AO33+AO39+AO45+AO52</f>
        <v>174165.21416273265</v>
      </c>
      <c r="AP54" s="17"/>
      <c r="AQ54" s="344">
        <f>AQ12+AQ18+AQ26+AQ33+AQ39+AQ45+AQ52</f>
        <v>42940</v>
      </c>
      <c r="AR54" s="344">
        <f>AR12+AR18+AR26+AR33+AR39+AR45+AR52</f>
        <v>70285.100000000006</v>
      </c>
      <c r="AS54" s="344">
        <f t="shared" ref="AS54:AW54" si="30">AS12+AS18+AS26+AS33+AS39+AS45+AS52</f>
        <v>121176.39810000001</v>
      </c>
      <c r="AT54" s="344">
        <f t="shared" si="30"/>
        <v>123899.1458711</v>
      </c>
      <c r="AU54" s="344">
        <f t="shared" si="30"/>
        <v>172125.82315443413</v>
      </c>
      <c r="AV54" s="344">
        <f t="shared" si="30"/>
        <v>184587.64241855181</v>
      </c>
      <c r="AW54" s="344">
        <f t="shared" si="30"/>
        <v>226432.68808409246</v>
      </c>
      <c r="AX54" s="344">
        <f>AX12+AX18+AX26+AX33+AX39+AX45+AX52</f>
        <v>257697.05113992709</v>
      </c>
      <c r="AY54" s="344">
        <f t="shared" si="8"/>
        <v>313073.23804340535</v>
      </c>
      <c r="AZ54" s="344">
        <f>AZ12+AZ18+AZ26+AZ33+AZ39+AZ45+AZ52</f>
        <v>353336.41010145156</v>
      </c>
      <c r="BA54" s="344">
        <f>BA12+BA18+BA26+BA33+BA39+BA45+BA52</f>
        <v>410458.38287007634</v>
      </c>
      <c r="BB54" s="344">
        <f>BB12+BB18+BB26+BB33+BB39+BB45+BB52</f>
        <v>492722.16384127724</v>
      </c>
      <c r="BC54" s="352"/>
      <c r="BD54" s="344">
        <f>BD12+BD18+BD26+BD33+BD39+BD45+BD52</f>
        <v>358300.64397109998</v>
      </c>
      <c r="BE54" s="344">
        <f>BE12+BE18+BE26+BE33+BE39+BE45+BE52</f>
        <v>840843.2047970054</v>
      </c>
      <c r="BF54" s="344">
        <f>BF12+BF18+BF26+BF33+BF39+BF45+BF52</f>
        <v>1569590.1948562106</v>
      </c>
    </row>
    <row r="55" spans="1:58" s="82" customFormat="1" ht="12" customHeight="1" thickTop="1">
      <c r="A55" s="32"/>
      <c r="B55" s="322"/>
      <c r="C55" s="322"/>
      <c r="D55" s="322"/>
      <c r="E55" s="86"/>
      <c r="F55" s="87"/>
      <c r="G55" s="86"/>
      <c r="H55" s="86"/>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1"/>
      <c r="AQ55" s="85"/>
      <c r="AR55" s="85"/>
      <c r="AS55" s="85"/>
      <c r="AT55" s="85"/>
      <c r="AU55" s="85"/>
      <c r="AV55" s="85"/>
      <c r="AW55" s="85"/>
      <c r="AX55" s="85"/>
      <c r="BC55" s="330"/>
      <c r="BD55" s="353"/>
      <c r="BE55" s="353"/>
      <c r="BF55" s="353"/>
    </row>
    <row r="56" spans="1:58">
      <c r="BC56" s="330"/>
      <c r="BD56" s="354"/>
      <c r="BE56" s="354"/>
      <c r="BF56" s="354"/>
    </row>
    <row r="57" spans="1:58">
      <c r="BC57" s="330"/>
      <c r="BD57" s="354"/>
      <c r="BE57" s="354"/>
      <c r="BF57" s="354"/>
    </row>
    <row r="58" spans="1:58">
      <c r="BC58" s="330"/>
      <c r="BD58" s="82"/>
      <c r="BE58" s="82"/>
      <c r="BF58" s="82"/>
    </row>
    <row r="59" spans="1:58">
      <c r="BC59" s="330"/>
    </row>
    <row r="60" spans="1:58">
      <c r="BC60" s="330"/>
    </row>
    <row r="61" spans="1:58">
      <c r="BC61" s="330"/>
    </row>
  </sheetData>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7" max="1048575" man="1"/>
    <brk id="42"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Cover</vt:lpstr>
      <vt:lpstr>Instructions</vt:lpstr>
      <vt:lpstr>Model &amp; Metrics</vt:lpstr>
      <vt:lpstr>Reporting</vt:lpstr>
      <vt:lpstr>Actual vs. Budget</vt:lpstr>
      <vt:lpstr>Waterfall Charts</vt:lpstr>
      <vt:lpstr>Marketplace Revenue</vt:lpstr>
      <vt:lpstr>Sales</vt:lpstr>
      <vt:lpstr>Marketing</vt:lpstr>
      <vt:lpstr>R&amp;D</vt:lpstr>
      <vt:lpstr>G&amp;A</vt:lpstr>
      <vt:lpstr>Staffing</vt:lpstr>
      <vt:lpstr>Cover!Print_Area</vt:lpstr>
      <vt:lpstr>'G&amp;A'!Print_Area</vt:lpstr>
      <vt:lpstr>Marketing!Print_Area</vt:lpstr>
      <vt:lpstr>'Model &amp; Metrics'!Print_Area</vt:lpstr>
      <vt:lpstr>'R&amp;D'!Print_Area</vt:lpstr>
      <vt:lpstr>Sales!Print_Area</vt:lpstr>
      <vt:lpstr>Staffing!Print_Area</vt:lpstr>
      <vt:lpstr>'G&amp;A'!Print_Titles</vt:lpstr>
      <vt:lpstr>Marketing!Print_Titles</vt:lpstr>
      <vt:lpstr>'Model &amp; Metrics'!Print_Titles</vt:lpstr>
      <vt:lpstr>'R&amp;D'!Print_Titles</vt:lpstr>
      <vt:lpstr>Sales!Print_Titles</vt:lpstr>
      <vt:lpstr>Staffing!Print_Titles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Ankit Tiwari</dc:creator>
  <cp:lastModifiedBy>Morganne</cp:lastModifiedBy>
  <dcterms:created xsi:type="dcterms:W3CDTF">2016-08-10T18:10:26Z</dcterms:created>
  <dcterms:modified xsi:type="dcterms:W3CDTF">2020-12-15T18:14:31Z</dcterms:modified>
</cp:coreProperties>
</file>