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api.box.com/wopi/files/1496866612599/WOPIServiceId_TP_BOX_2/WOPIUserId_15049927962/"/>
    </mc:Choice>
  </mc:AlternateContent>
  <xr:revisionPtr revIDLastSave="774" documentId="8_{79269479-F123-4CE3-BE09-00AB9BE1EE9F}" xr6:coauthVersionLast="47" xr6:coauthVersionMax="47" xr10:uidLastSave="{3CD199E0-7F09-4EDB-AE4C-6F527D46D176}"/>
  <bookViews>
    <workbookView xWindow="38280" yWindow="-390" windowWidth="38640" windowHeight="21120" activeTab="1" xr2:uid="{F688BCFB-8D12-44B8-B4AB-85F3A3E024EE}"/>
  </bookViews>
  <sheets>
    <sheet name="Cover" sheetId="8" r:id="rId1"/>
    <sheet name="Calculator" sheetId="3" r:id="rId2"/>
  </sheets>
  <externalReferences>
    <externalReference r:id="rId3"/>
    <externalReference r:id="rId4"/>
    <externalReference r:id="rId5"/>
    <externalReference r:id="rId6"/>
    <externalReference r:id="rId7"/>
    <externalReference r:id="rId8"/>
  </externalReferences>
  <definedNames>
    <definedName name="_04_Amt" localSheetId="0">#REF!</definedName>
    <definedName name="_04_Amt">#REF!</definedName>
    <definedName name="_04_Date" localSheetId="0">#REF!</definedName>
    <definedName name="_04_Date">#REF!</definedName>
    <definedName name="_04_Fee" localSheetId="0">#REF!</definedName>
    <definedName name="_04_Fee">#REF!</definedName>
    <definedName name="_04_Int">#REF!</definedName>
    <definedName name="_04_Mat">#REF!</definedName>
    <definedName name="_04_Refi">#REF!</definedName>
    <definedName name="_05_Amt">#REF!</definedName>
    <definedName name="_05_Date">#REF!</definedName>
    <definedName name="_05_Fee">#REF!</definedName>
    <definedName name="_05_Fees">#REF!</definedName>
    <definedName name="_05_Int">#REF!</definedName>
    <definedName name="_05_Mat">#REF!</definedName>
    <definedName name="_05_Refi">#REF!</definedName>
    <definedName name="_06_Amt">#REF!</definedName>
    <definedName name="_06_Amt_2">#REF!</definedName>
    <definedName name="_06_Date">#REF!</definedName>
    <definedName name="_06_Date_2">#REF!</definedName>
    <definedName name="_06_Fee">#REF!</definedName>
    <definedName name="_06_Fee_2">#REF!</definedName>
    <definedName name="_06_Fees">#REF!</definedName>
    <definedName name="_06_Fees_2">#REF!</definedName>
    <definedName name="_06_Int">#REF!</definedName>
    <definedName name="_06_Int_2">#REF!</definedName>
    <definedName name="_06_Mat">#REF!</definedName>
    <definedName name="_06_Mat_2">#REF!</definedName>
    <definedName name="_06_Refi">#REF!</definedName>
    <definedName name="_06_Refi_2">#REF!</definedName>
    <definedName name="_SPE1">#REF!</definedName>
    <definedName name="_SPE2">#REF!</definedName>
    <definedName name="ABL_Date">#REF!</definedName>
    <definedName name="ABL_Term_Amt">#REF!</definedName>
    <definedName name="Aircraft">#REF!</definedName>
    <definedName name="AR_Sec_2">#REF!</definedName>
    <definedName name="AR_Sec_2Date">#REF!</definedName>
    <definedName name="AssetSwitch">#REF!</definedName>
    <definedName name="Bond_BondFees">#REF!</definedName>
    <definedName name="Bond1_Date">#REF!</definedName>
    <definedName name="Bond1_Fee">#REF!</definedName>
    <definedName name="Bond2_Date">#REF!</definedName>
    <definedName name="Bond3_Date">#REF!</definedName>
    <definedName name="Bond3_Fee">#REF!</definedName>
    <definedName name="Bond4_Date">#REF!</definedName>
    <definedName name="Bond4_Fee">#REF!</definedName>
    <definedName name="BYear">[1]Menu!$O$26</definedName>
    <definedName name="CalendarYrOfFirstMthOfFiscYr">[2]Menu!$V$9</definedName>
    <definedName name="Cap_Mkts_2" localSheetId="0">#REF!</definedName>
    <definedName name="Cap_Mkts_2">#REF!</definedName>
    <definedName name="Case" localSheetId="0">#REF!</definedName>
    <definedName name="Case">#REF!</definedName>
    <definedName name="ClientName">[2]Menu!$V$1</definedName>
    <definedName name="comp_name">[1]Menu!$A$14</definedName>
    <definedName name="Consolidation_Switch" localSheetId="0">#REF!</definedName>
    <definedName name="Consolidation_Switch">#REF!</definedName>
    <definedName name="Cur_Mo">[3]Overview!$D$3</definedName>
    <definedName name="Cur_Yr">[3]Overview!$D$2</definedName>
    <definedName name="CurMonth">[1]Menu!$O$28</definedName>
    <definedName name="CurMth">[2]Menu!$V$7</definedName>
    <definedName name="CurYear">[1]Menu!$O$27</definedName>
    <definedName name="Debt">#REF!</definedName>
    <definedName name="EJV_Rev" localSheetId="0">#REF!</definedName>
    <definedName name="EJV_Rev">#REF!</definedName>
    <definedName name="EJV_Term" localSheetId="0">#REF!</definedName>
    <definedName name="EJV_Term">#REF!</definedName>
    <definedName name="Elim_USR">#REF!</definedName>
    <definedName name="EU_Borrow">#REF!</definedName>
    <definedName name="EU_Mincash">#REF!</definedName>
    <definedName name="Exit_Financing">#REF!</definedName>
    <definedName name="FileExportPath">[2]Menu!$V$2</definedName>
    <definedName name="Finalized">[2]Menu!$U$16</definedName>
    <definedName name="FirstMthOfFiscYr">[2]Menu!$V$8</definedName>
    <definedName name="FiscYr">[2]Menu!$V$10</definedName>
    <definedName name="Income">#REF!</definedName>
    <definedName name="LC_Amt" localSheetId="0">#REF!</definedName>
    <definedName name="LC_Amt">#REF!</definedName>
    <definedName name="LC_Date" localSheetId="0">#REF!</definedName>
    <definedName name="LC_Date">#REF!</definedName>
    <definedName name="LC_Mat">#REF!</definedName>
    <definedName name="LIBOR_Spread">#REF!</definedName>
    <definedName name="LIBOR_Spread_2">#REF!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WHATNOW"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List">[1]Map!$F$2:$F$13</definedName>
    <definedName name="MonthReference">[4]Menu!$N$10</definedName>
    <definedName name="MthInputValue">[2]Menu!$V$4</definedName>
    <definedName name="New_LC" localSheetId="0">#REF!</definedName>
    <definedName name="New_LC">#REF!</definedName>
    <definedName name="P_Fees" localSheetId="0">#REF!</definedName>
    <definedName name="P_Fees">#REF!</definedName>
    <definedName name="Period">#REF!</definedName>
    <definedName name="Personnel">#REF!</definedName>
    <definedName name="PIDA">#REF!</definedName>
    <definedName name="PR_Benefits_Pct">[5]Assumptions!$B$4</definedName>
    <definedName name="PR_Taxes_Pct">[5]Assumptions!$B$3</definedName>
    <definedName name="PUEBLO_Percentage">#REF!</definedName>
    <definedName name="QB_Auto_Login">[2]Menu!$U$3</definedName>
    <definedName name="QB_Auto_Login_DSN_Name">[2]Menu!$V$3</definedName>
    <definedName name="QB_BS_Data_Table_Start_Date">[2]Menu!$O$5</definedName>
    <definedName name="QB_HasBudget">[2]Menu!$U$7</definedName>
    <definedName name="QB_HasBudgetByClass">[2]Menu!$U$8</definedName>
    <definedName name="QB_HasClasses">[2]Menu!$U$6</definedName>
    <definedName name="QB_HasDifferentTotals">[2]Menu!$U$14</definedName>
    <definedName name="QB_HasKPI4">[2]Menu!$U$5</definedName>
    <definedName name="QB_HasNonStandardPages">[2]Menu!$U$4</definedName>
    <definedName name="QB_IsNonProfit">[2]Menu!$U$15</definedName>
    <definedName name="QB_NumberOfPriorYearsInDataTables">[2]Menu!$P$6</definedName>
    <definedName name="QB_Online_Query_Refresh">[2]Menu!$U$1</definedName>
    <definedName name="QB_PL_Data_Table_Start_Date">[2]Menu!$O$6</definedName>
    <definedName name="QBFiscalYrPrefixAbbrev">[2]Menu!$V$13</definedName>
    <definedName name="QBFiscalYrTitle">[2]Menu!$V$11</definedName>
    <definedName name="Refi" localSheetId="0">#REF!</definedName>
    <definedName name="Refi">#REF!</definedName>
    <definedName name="Refi_ABL" localSheetId="0">#REF!</definedName>
    <definedName name="Refi_ABL">#REF!</definedName>
    <definedName name="Refi_Date" localSheetId="0">#REF!</definedName>
    <definedName name="Refi_Date">#REF!</definedName>
    <definedName name="Refi_Fee">#REF!</definedName>
    <definedName name="SA_WC">#REF!</definedName>
    <definedName name="TBL_BS01">[2]Menu!$R$2</definedName>
    <definedName name="TBL_BS02">[2]Menu!$R$3</definedName>
    <definedName name="TBL_BS03">[2]Menu!$R$4</definedName>
    <definedName name="TBL_BS04">[2]Menu!$R$5</definedName>
    <definedName name="TBL_BS05">[2]Menu!$R$6</definedName>
    <definedName name="TBL_BS06">[2]Menu!$R$7</definedName>
    <definedName name="TBL_BS07">[2]Menu!$R$8</definedName>
    <definedName name="TBL_PL01">[2]Menu!$S$2</definedName>
    <definedName name="TBL_PL02">[2]Menu!$S$3</definedName>
    <definedName name="TBL_PL03">[2]Menu!$S$4</definedName>
    <definedName name="TBL_PL04">[2]Menu!$S$5</definedName>
    <definedName name="TBL_PL05">[2]Menu!$S$6</definedName>
    <definedName name="TBL_PL06">[2]Menu!$S$7</definedName>
    <definedName name="TBL_PL07">[2]Menu!$S$8</definedName>
    <definedName name="Total_Consideration" localSheetId="0">#REF!</definedName>
    <definedName name="Total_Consideration">#REF!</definedName>
    <definedName name="Total_Debt_Consideration" localSheetId="0">#REF!</definedName>
    <definedName name="Total_Debt_Consideration">#REF!</definedName>
    <definedName name="Total_Equity_Consideration" localSheetId="0">#REF!</definedName>
    <definedName name="Total_Equity_Consideration">#REF!</definedName>
    <definedName name="wage_growth_monthly">[5]Assumptions!$B$13</definedName>
    <definedName name="Warehouse" localSheetId="0">#REF!</definedName>
    <definedName name="Warehouse">#REF!</definedName>
    <definedName name="X_Feb21">[6]COGS!$K$3</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3" l="1"/>
  <c r="C36" i="3"/>
  <c r="F31" i="3"/>
  <c r="G36" i="3" s="1"/>
  <c r="C28" i="3"/>
  <c r="H26" i="3"/>
  <c r="F26" i="3"/>
  <c r="C27" i="3" l="1"/>
  <c r="F36" i="3"/>
  <c r="G37" i="3"/>
  <c r="E36" i="3"/>
  <c r="B38" i="3"/>
  <c r="B39" i="3" l="1"/>
  <c r="G38" i="3"/>
  <c r="H36" i="3"/>
  <c r="D36" i="3"/>
  <c r="C37" i="3" s="1"/>
  <c r="F37" i="3" l="1"/>
  <c r="E37" i="3"/>
  <c r="D37" i="3" s="1"/>
  <c r="C38" i="3" s="1"/>
  <c r="G39" i="3"/>
  <c r="B40" i="3"/>
  <c r="F38" i="3" l="1"/>
  <c r="E38" i="3"/>
  <c r="G40" i="3"/>
  <c r="B41" i="3"/>
  <c r="H37" i="3"/>
  <c r="H38" i="3" l="1"/>
  <c r="D38" i="3"/>
  <c r="C39" i="3" s="1"/>
  <c r="B42" i="3"/>
  <c r="G41" i="3"/>
  <c r="F39" i="3" l="1"/>
  <c r="E39" i="3"/>
  <c r="D39" i="3" s="1"/>
  <c r="C40" i="3" s="1"/>
  <c r="B43" i="3"/>
  <c r="G42" i="3"/>
  <c r="F40" i="3" l="1"/>
  <c r="E40" i="3"/>
  <c r="B44" i="3"/>
  <c r="G43" i="3"/>
  <c r="H39" i="3"/>
  <c r="H40" i="3" l="1"/>
  <c r="D40" i="3"/>
  <c r="C41" i="3" s="1"/>
  <c r="B45" i="3"/>
  <c r="G44" i="3"/>
  <c r="B46" i="3" l="1"/>
  <c r="G45" i="3"/>
  <c r="F41" i="3"/>
  <c r="E41" i="3"/>
  <c r="H41" i="3" s="1"/>
  <c r="D41" i="3" l="1"/>
  <c r="C42" i="3" s="1"/>
  <c r="B47" i="3"/>
  <c r="G46" i="3"/>
  <c r="G47" i="3" l="1"/>
  <c r="B48" i="3"/>
  <c r="F42" i="3"/>
  <c r="E42" i="3"/>
  <c r="H42" i="3" s="1"/>
  <c r="D42" i="3" l="1"/>
  <c r="C43" i="3" s="1"/>
  <c r="G48" i="3"/>
  <c r="B49" i="3"/>
  <c r="F43" i="3" l="1"/>
  <c r="E43" i="3"/>
  <c r="D43" i="3" s="1"/>
  <c r="C44" i="3" s="1"/>
  <c r="B50" i="3"/>
  <c r="G49" i="3"/>
  <c r="F44" i="3" l="1"/>
  <c r="E44" i="3"/>
  <c r="B51" i="3"/>
  <c r="G50" i="3"/>
  <c r="H43" i="3"/>
  <c r="H44" i="3" l="1"/>
  <c r="B52" i="3"/>
  <c r="G51" i="3"/>
  <c r="D44" i="3"/>
  <c r="C45" i="3" s="1"/>
  <c r="B53" i="3" l="1"/>
  <c r="G52" i="3"/>
  <c r="F45" i="3"/>
  <c r="E45" i="3"/>
  <c r="H45" i="3" s="1"/>
  <c r="B54" i="3" l="1"/>
  <c r="G53" i="3"/>
  <c r="D45" i="3"/>
  <c r="C46" i="3" s="1"/>
  <c r="F46" i="3" l="1"/>
  <c r="E46" i="3"/>
  <c r="G54" i="3"/>
  <c r="B55" i="3"/>
  <c r="H46" i="3" l="1"/>
  <c r="G55" i="3"/>
  <c r="B56" i="3"/>
  <c r="D46" i="3"/>
  <c r="C47" i="3" s="1"/>
  <c r="F47" i="3" l="1"/>
  <c r="E47" i="3"/>
  <c r="G56" i="3"/>
  <c r="B57" i="3"/>
  <c r="B58" i="3" l="1"/>
  <c r="G57" i="3"/>
  <c r="H47" i="3"/>
  <c r="D47" i="3"/>
  <c r="C48" i="3" s="1"/>
  <c r="F48" i="3" l="1"/>
  <c r="E48" i="3"/>
  <c r="B59" i="3"/>
  <c r="G58" i="3"/>
  <c r="H48" i="3" l="1"/>
  <c r="B60" i="3"/>
  <c r="G59" i="3"/>
  <c r="D48" i="3"/>
  <c r="C49" i="3" s="1"/>
  <c r="F49" i="3" l="1"/>
  <c r="E49" i="3"/>
  <c r="D49" i="3" s="1"/>
  <c r="C50" i="3" s="1"/>
  <c r="B61" i="3"/>
  <c r="G60" i="3"/>
  <c r="F50" i="3" l="1"/>
  <c r="E50" i="3"/>
  <c r="B62" i="3"/>
  <c r="G61" i="3"/>
  <c r="H49" i="3"/>
  <c r="H50" i="3" l="1"/>
  <c r="D50" i="3"/>
  <c r="C51" i="3" s="1"/>
  <c r="B63" i="3"/>
  <c r="G62" i="3"/>
  <c r="F51" i="3" l="1"/>
  <c r="E51" i="3"/>
  <c r="H51" i="3" s="1"/>
  <c r="G63" i="3"/>
  <c r="B64" i="3"/>
  <c r="G64" i="3" l="1"/>
  <c r="B65" i="3"/>
  <c r="D51" i="3"/>
  <c r="C52" i="3" s="1"/>
  <c r="F52" i="3" l="1"/>
  <c r="E52" i="3"/>
  <c r="B66" i="3"/>
  <c r="G65" i="3"/>
  <c r="H52" i="3" l="1"/>
  <c r="D52" i="3"/>
  <c r="C53" i="3" s="1"/>
  <c r="F53" i="3" s="1"/>
  <c r="B67" i="3"/>
  <c r="G66" i="3"/>
  <c r="E53" i="3" l="1"/>
  <c r="H53" i="3" s="1"/>
  <c r="B68" i="3"/>
  <c r="G67" i="3"/>
  <c r="D53" i="3" l="1"/>
  <c r="C54" i="3" s="1"/>
  <c r="F54" i="3" s="1"/>
  <c r="B69" i="3"/>
  <c r="G68" i="3"/>
  <c r="E54" i="3" l="1"/>
  <c r="H54" i="3" s="1"/>
  <c r="B70" i="3"/>
  <c r="G69" i="3"/>
  <c r="D54" i="3" l="1"/>
  <c r="C55" i="3" s="1"/>
  <c r="G70" i="3"/>
  <c r="B71" i="3"/>
  <c r="E55" i="3" l="1"/>
  <c r="H55" i="3" s="1"/>
  <c r="F55" i="3"/>
  <c r="G71" i="3"/>
  <c r="B72" i="3"/>
  <c r="D55" i="3" l="1"/>
  <c r="C56" i="3" s="1"/>
  <c r="G72" i="3"/>
  <c r="B73" i="3"/>
  <c r="F56" i="3" l="1"/>
  <c r="E56" i="3"/>
  <c r="B74" i="3"/>
  <c r="G73" i="3"/>
  <c r="H56" i="3" l="1"/>
  <c r="D56" i="3"/>
  <c r="C57" i="3" s="1"/>
  <c r="B75" i="3"/>
  <c r="G74" i="3"/>
  <c r="F57" i="3" l="1"/>
  <c r="E57" i="3"/>
  <c r="H57" i="3" s="1"/>
  <c r="B76" i="3"/>
  <c r="G75" i="3"/>
  <c r="D57" i="3" l="1"/>
  <c r="C58" i="3" s="1"/>
  <c r="F58" i="3" s="1"/>
  <c r="B77" i="3"/>
  <c r="G76" i="3"/>
  <c r="E58" i="3" l="1"/>
  <c r="H58" i="3" s="1"/>
  <c r="B78" i="3"/>
  <c r="G77" i="3"/>
  <c r="D58" i="3" l="1"/>
  <c r="C59" i="3" s="1"/>
  <c r="F59" i="3" s="1"/>
  <c r="B79" i="3"/>
  <c r="G78" i="3"/>
  <c r="E59" i="3" l="1"/>
  <c r="H59" i="3" s="1"/>
  <c r="G79" i="3"/>
  <c r="B80" i="3"/>
  <c r="D59" i="3" l="1"/>
  <c r="C60" i="3" s="1"/>
  <c r="F60" i="3" s="1"/>
  <c r="E60" i="3"/>
  <c r="H60" i="3" s="1"/>
  <c r="G80" i="3"/>
  <c r="B81" i="3"/>
  <c r="D60" i="3"/>
  <c r="C61" i="3" s="1"/>
  <c r="F61" i="3" l="1"/>
  <c r="E61" i="3"/>
  <c r="B82" i="3"/>
  <c r="G81" i="3"/>
  <c r="H61" i="3" l="1"/>
  <c r="B83" i="3"/>
  <c r="G82" i="3"/>
  <c r="D61" i="3"/>
  <c r="C62" i="3" s="1"/>
  <c r="F62" i="3" l="1"/>
  <c r="E62" i="3"/>
  <c r="G83" i="3"/>
  <c r="G84" i="3" s="1"/>
  <c r="C26" i="3" s="1"/>
  <c r="H62" i="3" l="1"/>
  <c r="D62" i="3"/>
  <c r="C63" i="3" s="1"/>
  <c r="F63" i="3" l="1"/>
  <c r="E63" i="3"/>
  <c r="H63" i="3" s="1"/>
  <c r="D63" i="3" l="1"/>
  <c r="C64" i="3" s="1"/>
  <c r="F64" i="3" l="1"/>
  <c r="E64" i="3"/>
  <c r="H64" i="3" s="1"/>
  <c r="D64" i="3" l="1"/>
  <c r="C65" i="3" s="1"/>
  <c r="F65" i="3" l="1"/>
  <c r="E65" i="3"/>
  <c r="H65" i="3" s="1"/>
  <c r="D65" i="3" l="1"/>
  <c r="C66" i="3" s="1"/>
  <c r="F66" i="3" l="1"/>
  <c r="E66" i="3"/>
  <c r="H66" i="3" s="1"/>
  <c r="D66" i="3" l="1"/>
  <c r="C67" i="3" s="1"/>
  <c r="F67" i="3" l="1"/>
  <c r="E67" i="3"/>
  <c r="H67" i="3" s="1"/>
  <c r="D67" i="3" l="1"/>
  <c r="C68" i="3" s="1"/>
  <c r="F68" i="3" l="1"/>
  <c r="E68" i="3"/>
  <c r="H68" i="3" s="1"/>
  <c r="D68" i="3" l="1"/>
  <c r="C69" i="3" s="1"/>
  <c r="F69" i="3" l="1"/>
  <c r="E69" i="3"/>
  <c r="H69" i="3" s="1"/>
  <c r="D69" i="3" l="1"/>
  <c r="C70" i="3" s="1"/>
  <c r="F70" i="3" l="1"/>
  <c r="E70" i="3"/>
  <c r="H70" i="3" s="1"/>
  <c r="D70" i="3" l="1"/>
  <c r="C71" i="3" s="1"/>
  <c r="F71" i="3" l="1"/>
  <c r="E71" i="3"/>
  <c r="H71" i="3" s="1"/>
  <c r="D71" i="3" l="1"/>
  <c r="C72" i="3" s="1"/>
  <c r="F72" i="3" l="1"/>
  <c r="E72" i="3"/>
  <c r="H72" i="3" s="1"/>
  <c r="D72" i="3" l="1"/>
  <c r="C73" i="3" s="1"/>
  <c r="F73" i="3" l="1"/>
  <c r="E73" i="3"/>
  <c r="H73" i="3" s="1"/>
  <c r="D73" i="3" l="1"/>
  <c r="C74" i="3" s="1"/>
  <c r="F74" i="3" l="1"/>
  <c r="E74" i="3"/>
  <c r="H74" i="3" s="1"/>
  <c r="D74" i="3" l="1"/>
  <c r="C75" i="3" s="1"/>
  <c r="F75" i="3" l="1"/>
  <c r="E75" i="3"/>
  <c r="H75" i="3" s="1"/>
  <c r="D75" i="3" l="1"/>
  <c r="C76" i="3" s="1"/>
  <c r="F76" i="3" l="1"/>
  <c r="E76" i="3"/>
  <c r="H76" i="3" s="1"/>
  <c r="D76" i="3" l="1"/>
  <c r="C77" i="3" s="1"/>
  <c r="F77" i="3" l="1"/>
  <c r="E77" i="3"/>
  <c r="H77" i="3" s="1"/>
  <c r="D77" i="3" l="1"/>
  <c r="C78" i="3" s="1"/>
  <c r="F78" i="3" l="1"/>
  <c r="E78" i="3"/>
  <c r="H78" i="3" s="1"/>
  <c r="D78" i="3" l="1"/>
  <c r="C79" i="3" s="1"/>
  <c r="F79" i="3" l="1"/>
  <c r="E79" i="3"/>
  <c r="H79" i="3" s="1"/>
  <c r="D79" i="3" l="1"/>
  <c r="C80" i="3" s="1"/>
  <c r="F80" i="3" l="1"/>
  <c r="E80" i="3"/>
  <c r="H80" i="3" s="1"/>
  <c r="D80" i="3" l="1"/>
  <c r="C81" i="3" s="1"/>
  <c r="F81" i="3" l="1"/>
  <c r="E81" i="3"/>
  <c r="H81" i="3" l="1"/>
  <c r="D81" i="3"/>
  <c r="C82" i="3" s="1"/>
  <c r="F82" i="3" l="1"/>
  <c r="E82" i="3"/>
  <c r="H82" i="3" s="1"/>
  <c r="D82" i="3" l="1"/>
  <c r="C83" i="3" s="1"/>
  <c r="F83" i="3" l="1"/>
  <c r="F84" i="3" s="1"/>
  <c r="C25" i="3" s="1"/>
  <c r="E83" i="3"/>
  <c r="H83" i="3" l="1"/>
  <c r="H84" i="3" s="1"/>
  <c r="E84" i="3"/>
  <c r="C23" i="3" s="1"/>
  <c r="D83" i="3"/>
  <c r="C30" i="3" l="1"/>
  <c r="C29" i="3"/>
  <c r="C31" i="3" s="1"/>
  <c r="C24" i="3"/>
</calcChain>
</file>

<file path=xl/sharedStrings.xml><?xml version="1.0" encoding="utf-8"?>
<sst xmlns="http://schemas.openxmlformats.org/spreadsheetml/2006/main" count="77" uniqueCount="72">
  <si>
    <t>TERM LOAN CALCULATOR</t>
  </si>
  <si>
    <t xml:space="preserve"> v2024.04</t>
  </si>
  <si>
    <t>Overview</t>
  </si>
  <si>
    <t>This calculator helps entrepreneurs quickly compute the total cash costs of a Term Loan and its impact to cash flow on a monthly basis.</t>
  </si>
  <si>
    <t>Upon inputting the loan terms and timing assumptions, the calculator generates a monthly payment schedule for principal, interest, and fees.</t>
  </si>
  <si>
    <t>Instructions</t>
  </si>
  <si>
    <r>
      <rPr>
        <b/>
        <sz val="11"/>
        <rFont val="Aptos Narrow"/>
        <family val="2"/>
        <scheme val="minor"/>
      </rPr>
      <t>1. Tranches:</t>
    </r>
    <r>
      <rPr>
        <sz val="11"/>
        <rFont val="Aptos Narrow"/>
        <family val="2"/>
        <scheme val="minor"/>
      </rPr>
      <t xml:space="preserve"> Input the Amounts and Draw Months for the First Tranche and Second Tranche (if applicable).</t>
    </r>
  </si>
  <si>
    <r>
      <rPr>
        <b/>
        <sz val="11"/>
        <rFont val="Aptos Narrow"/>
        <family val="2"/>
        <scheme val="minor"/>
      </rPr>
      <t>2. Rates &amp; Periods:</t>
    </r>
    <r>
      <rPr>
        <sz val="11"/>
        <rFont val="Aptos Narrow"/>
        <family val="2"/>
        <scheme val="minor"/>
      </rPr>
      <t xml:space="preserve"> Input the annualized Interest Rate, Maturity Month, Draw Period, and Interest Only Period.</t>
    </r>
  </si>
  <si>
    <r>
      <t xml:space="preserve">3. Fees: </t>
    </r>
    <r>
      <rPr>
        <sz val="11"/>
        <rFont val="Aptos Narrow"/>
        <family val="2"/>
        <scheme val="minor"/>
      </rPr>
      <t xml:space="preserve">Input the Facility Fee, Maturity Fee, and Legal Fee. </t>
    </r>
  </si>
  <si>
    <t>Cell/Font Colors</t>
  </si>
  <si>
    <r>
      <t xml:space="preserve"> Highlighted cells with </t>
    </r>
    <r>
      <rPr>
        <b/>
        <sz val="11"/>
        <color rgb="FF0000FF"/>
        <rFont val="Aptos Narrow"/>
        <family val="2"/>
        <scheme val="minor"/>
      </rPr>
      <t>BLUE</t>
    </r>
    <r>
      <rPr>
        <sz val="11"/>
        <color rgb="FF0000FF"/>
        <rFont val="Aptos Narrow"/>
        <family val="2"/>
        <scheme val="minor"/>
      </rPr>
      <t xml:space="preserve"> </t>
    </r>
    <r>
      <rPr>
        <sz val="11"/>
        <rFont val="Aptos Narrow"/>
        <family val="2"/>
        <scheme val="minor"/>
      </rPr>
      <t>font are key inputs that drive formulas.</t>
    </r>
  </si>
  <si>
    <r>
      <rPr>
        <b/>
        <sz val="11"/>
        <color theme="1"/>
        <rFont val="Aptos Narrow"/>
        <family val="2"/>
        <scheme val="minor"/>
      </rPr>
      <t>BLACK</t>
    </r>
    <r>
      <rPr>
        <sz val="11"/>
        <color theme="1"/>
        <rFont val="Aptos Narrow"/>
        <family val="2"/>
        <scheme val="minor"/>
      </rPr>
      <t xml:space="preserve"> font indicates the cell's value is derived from a formula.</t>
    </r>
  </si>
  <si>
    <t>Update Log</t>
  </si>
  <si>
    <t>v2024-04</t>
  </si>
  <si>
    <t>Initial Version</t>
  </si>
  <si>
    <t>S3 Ventures is the largest venture capital firm focused on Texas. Backed by a philanthropic, multi-billion dollar family for over seventeen years, we empower great entrepreneurs with the commitment to patient capital and true resources required to grow extraordinary, high-impact companies in Business Technology, Consumer Digital Experiences, and Healthcare Technology.</t>
  </si>
  <si>
    <t>&gt;&gt; About S3 Ventures</t>
  </si>
  <si>
    <t>&gt;&gt; Download other helpful resources for entrepreneurs</t>
  </si>
  <si>
    <t xml:space="preserve">&gt;&gt; Subscribe to be notified when we release new/updated resources:  </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</si>
  <si>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By accessing these materials and the information provided herein, you agree to our Terms of Use, including, without limitation, all of the disclaimers and limitations set forth therein. </t>
  </si>
  <si>
    <t>https://www.s3vc.com/terms-of-use</t>
  </si>
  <si>
    <t>For each proposal being considered, enter the following terms into the calculator.   Read proposals carefully, as each may include additional fees or define terms differently than assumed below.</t>
  </si>
  <si>
    <r>
      <t xml:space="preserve">First Tranche Amount ($): </t>
    </r>
    <r>
      <rPr>
        <sz val="10"/>
        <rFont val="Calibri"/>
        <family val="2"/>
      </rPr>
      <t>The amount of debt drawn in the first tranche.</t>
    </r>
    <r>
      <rPr>
        <b/>
        <sz val="10"/>
        <rFont val="Calibri"/>
        <family val="2"/>
      </rPr>
      <t xml:space="preserve"> </t>
    </r>
    <r>
      <rPr>
        <sz val="10"/>
        <rFont val="Calibri"/>
        <family val="2"/>
      </rPr>
      <t>The calculator assumes the tranche is fully drawn</t>
    </r>
    <r>
      <rPr>
        <b/>
        <sz val="10"/>
        <rFont val="Calibri"/>
        <family val="2"/>
      </rPr>
      <t>.</t>
    </r>
  </si>
  <si>
    <r>
      <t xml:space="preserve">First Tranche Draw Month (#): </t>
    </r>
    <r>
      <rPr>
        <sz val="10"/>
        <rFont val="Calibri"/>
        <family val="2"/>
      </rPr>
      <t>The number of months after close when the first tranche is expected to be drawn.  Must be between 1 and the Draw Period.</t>
    </r>
  </si>
  <si>
    <r>
      <t xml:space="preserve">Second Tranche Amount ($): </t>
    </r>
    <r>
      <rPr>
        <sz val="10"/>
        <rFont val="Calibri"/>
        <family val="2"/>
      </rPr>
      <t xml:space="preserve">The amount of debt drawn in the second tranche.  The calculator assumes the tranche is fully drawn. If there is no second tranche, leave as $0. </t>
    </r>
    <r>
      <rPr>
        <b/>
        <sz val="10"/>
        <rFont val="Calibri"/>
        <family val="2"/>
      </rPr>
      <t xml:space="preserve">  </t>
    </r>
  </si>
  <si>
    <r>
      <t xml:space="preserve">Second Tranche Draw Month (#): </t>
    </r>
    <r>
      <rPr>
        <sz val="10"/>
        <rFont val="Calibri"/>
        <family val="2"/>
      </rPr>
      <t>The number of months after close when the second tranche is expected to be drawn. Must be between Tranche 1 Draw Month and Maturity Month.</t>
    </r>
  </si>
  <si>
    <r>
      <t xml:space="preserve">Interest Rate (%): </t>
    </r>
    <r>
      <rPr>
        <sz val="10"/>
        <rFont val="Calibri"/>
        <family val="2"/>
      </rPr>
      <t>Annualized interest rate. Typically quoted as prime rate plus a number of basis points.</t>
    </r>
    <r>
      <rPr>
        <b/>
        <sz val="10"/>
        <rFont val="Calibri"/>
        <family val="2"/>
      </rPr>
      <t xml:space="preserve">  </t>
    </r>
    <r>
      <rPr>
        <sz val="10"/>
        <rFont val="Calibri"/>
        <family val="2"/>
      </rPr>
      <t xml:space="preserve">The calculator assumes interest is calculated on a </t>
    </r>
    <r>
      <rPr>
        <i/>
        <sz val="10"/>
        <rFont val="Calibri"/>
        <family val="2"/>
      </rPr>
      <t>monthly</t>
    </r>
    <r>
      <rPr>
        <sz val="10"/>
        <rFont val="Calibri"/>
        <family val="2"/>
      </rPr>
      <t xml:space="preserve"> basis.  Confirm calculation methodology in each proposal.</t>
    </r>
  </si>
  <si>
    <r>
      <t xml:space="preserve">Interest Only Period (#): </t>
    </r>
    <r>
      <rPr>
        <sz val="10"/>
        <rFont val="Calibri"/>
        <family val="2"/>
      </rPr>
      <t xml:space="preserve">The number of months after close over which the company will only pay back interest.  </t>
    </r>
  </si>
  <si>
    <r>
      <t xml:space="preserve">Maturity Month (#): </t>
    </r>
    <r>
      <rPr>
        <sz val="10"/>
        <rFont val="Calibri"/>
        <family val="2"/>
      </rPr>
      <t>The number of months after close at which the loan reaches maturity.</t>
    </r>
  </si>
  <si>
    <r>
      <t xml:space="preserve">Facility Fee (%): </t>
    </r>
    <r>
      <rPr>
        <sz val="10"/>
        <rFont val="Calibri"/>
        <family val="2"/>
      </rPr>
      <t>Usually calculated as a % of amount drawn and paid at draw date.</t>
    </r>
  </si>
  <si>
    <r>
      <t xml:space="preserve">Maturity Fee (%): </t>
    </r>
    <r>
      <rPr>
        <sz val="10"/>
        <rFont val="Calibri"/>
        <family val="2"/>
      </rPr>
      <t>Usually calculated as a % of amount drawn and paid at maturity date.</t>
    </r>
    <r>
      <rPr>
        <b/>
        <sz val="10"/>
        <rFont val="Calibri"/>
        <family val="2"/>
      </rPr>
      <t xml:space="preserve">  </t>
    </r>
    <r>
      <rPr>
        <sz val="10"/>
        <rFont val="Calibri"/>
        <family val="2"/>
      </rPr>
      <t xml:space="preserve">The calculator assumes the fee is paid at the Maturity Month. </t>
    </r>
  </si>
  <si>
    <t>Note: This calculator does not consider the cost of any terms related to warrants or other equity.</t>
  </si>
  <si>
    <t>LENDER X</t>
  </si>
  <si>
    <t>Summary</t>
  </si>
  <si>
    <t>Inputs</t>
  </si>
  <si>
    <t>Total Drawn</t>
  </si>
  <si>
    <t>First Tranche</t>
  </si>
  <si>
    <t>Second Tranche</t>
  </si>
  <si>
    <t>Total Cost of Loan</t>
  </si>
  <si>
    <t>Amount ($)</t>
  </si>
  <si>
    <t xml:space="preserve">        Total Interest</t>
  </si>
  <si>
    <t>Draw Month</t>
  </si>
  <si>
    <t xml:space="preserve"> Draw Month</t>
  </si>
  <si>
    <t xml:space="preserve">        Total Fees</t>
  </si>
  <si>
    <t>Rates and Periods</t>
  </si>
  <si>
    <t xml:space="preserve">                Legal Fees</t>
  </si>
  <si>
    <t>Interest Rate (%)</t>
  </si>
  <si>
    <t>Maturity Month</t>
  </si>
  <si>
    <t>Interest Only Period (Months)</t>
  </si>
  <si>
    <t xml:space="preserve">                Maturity Fee</t>
  </si>
  <si>
    <t>Fees</t>
  </si>
  <si>
    <t>Facility Fee (%)</t>
  </si>
  <si>
    <t>Maturity Fee (%)</t>
  </si>
  <si>
    <t>Months
 from Close</t>
  </si>
  <si>
    <t>Outstanding 
Principal (BOM)</t>
  </si>
  <si>
    <t>Remaining Principal (EOM)</t>
  </si>
  <si>
    <t xml:space="preserve">Principal 
Repayment </t>
  </si>
  <si>
    <t>Interest Payment</t>
  </si>
  <si>
    <t>TOTAL</t>
  </si>
  <si>
    <t>Total Monthly Cash Burden</t>
  </si>
  <si>
    <t>Total Legal Fees ($)</t>
  </si>
  <si>
    <t xml:space="preserve">                Lender Legal Fees</t>
  </si>
  <si>
    <t xml:space="preserve">                Company Legal Fees</t>
  </si>
  <si>
    <t>Monthly Principal Repayment</t>
  </si>
  <si>
    <t xml:space="preserve">                Facility Fee</t>
  </si>
  <si>
    <r>
      <t xml:space="preserve">Legal Fees ($): </t>
    </r>
    <r>
      <rPr>
        <sz val="10"/>
        <rFont val="Calibri"/>
        <family val="2"/>
      </rPr>
      <t>Fees to cover legal costs of the lender and the company, paid at close.</t>
    </r>
  </si>
  <si>
    <t>First Tranche Draw Period (Months)</t>
  </si>
  <si>
    <t>.</t>
  </si>
  <si>
    <t xml:space="preserve">                Commitment Fee</t>
  </si>
  <si>
    <t>Commitment Fee ($)</t>
  </si>
  <si>
    <r>
      <t xml:space="preserve">Commitment Fee ($): </t>
    </r>
    <r>
      <rPr>
        <sz val="10"/>
        <rFont val="Calibri"/>
        <family val="2"/>
      </rPr>
      <t>Fee to cover the cost of the lender providing access to the loan commitment, paid at close.</t>
    </r>
  </si>
  <si>
    <r>
      <t xml:space="preserve">First Tranche Draw Period (Months): </t>
    </r>
    <r>
      <rPr>
        <sz val="10"/>
        <rFont val="Calibri"/>
        <family val="2"/>
      </rPr>
      <t>The number of months after close over which the first tranche can be drawn.</t>
    </r>
    <r>
      <rPr>
        <b/>
        <sz val="10"/>
        <rFont val="Calibri"/>
        <family val="2"/>
      </rPr>
      <t xml:space="preserve"> </t>
    </r>
    <r>
      <rPr>
        <sz val="10"/>
        <rFont val="Calibri"/>
        <family val="2"/>
      </rPr>
      <t>This calculator assumes no interest or principal is due until the first tranche is drawn.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</si>
</sst>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409]mmm\-yy;@"/>
    <numFmt numFmtId="165" formatCode="_([$$-409]* #,##0.00_);_([$$-409]* \(#,##0.00\);_([$$-409]* &quot;-&quot;??_);_(@_)"/>
    <numFmt numFmtId="166" formatCode="0.0%"/>
    <numFmt numFmtId="167" formatCode="_([$$-409]* #,##0_);_([$$-409]* \(#,##0\);_([$$-409]* &quot;-&quot;??_);_(@_)"/>
    <numFmt numFmtId="168" formatCode="_-&quot;$&quot;* #,##0.00_-;\-&quot;$&quot;* #,##0.00_-;_-&quot;$&quot;* &quot;-&quot;??_-;_-@_-"/>
    <numFmt numFmtId="169" formatCode="&quot;$&quot;#,##0"/>
    <numFmt numFmtId="170" formatCode="[$$-409]#,##0_);\([$$-409]#,##0\)"/>
    <numFmt numFmtId="171" formatCode="&quot;$&quot;#,##0.00"/>
  </numFmts>
  <fonts count="43" x14ac:knownFonts="1">
    <font>
      <sz val="11"/>
      <color theme="1"/>
      <name val="Aptos Narrow"/>
      <family val="2"/>
      <scheme val="minor"/>
    </font>
    <font>
      <sz val="11"/>
      <color theme="1"/>
      <name val="Aptos Narrow"/>
      <family val="2"/>
      <scheme val="minor"/>
    </font>
    <font>
      <u/>
      <sz val="11"/>
      <color theme="10"/>
      <name val="Aptos Narrow"/>
      <family val="2"/>
      <scheme val="minor"/>
    </font>
    <font>
      <sz val="12"/>
      <color theme="1"/>
      <name val="Aptos Narrow"/>
      <family val="2"/>
      <scheme val="minor"/>
    </font>
    <font>
      <b/>
      <sz val="14"/>
      <color theme="0"/>
      <name val="Calibri"/>
      <family val="2"/>
    </font>
    <font>
      <sz val="14"/>
      <color theme="0"/>
      <name val="Calibri"/>
      <family val="2"/>
    </font>
    <font>
      <sz val="12"/>
      <color theme="1"/>
      <name val="Calibri"/>
      <family val="2"/>
    </font>
    <font>
      <sz val="12"/>
      <color theme="1"/>
      <name val="Aptos Display"/>
      <family val="2"/>
      <scheme val="major"/>
    </font>
    <font>
      <b/>
      <sz val="11"/>
      <color theme="1"/>
      <name val="Calibri"/>
      <family val="2"/>
    </font>
    <font>
      <i/>
      <sz val="12"/>
      <color theme="1"/>
      <name val="Calibri"/>
      <family val="2"/>
    </font>
    <font>
      <u/>
      <sz val="12"/>
      <color theme="10"/>
      <name val="Aptos Narrow"/>
      <family val="2"/>
      <scheme val="minor"/>
    </font>
    <font>
      <sz val="10"/>
      <name val="Verdana"/>
      <family val="2"/>
    </font>
    <font>
      <sz val="11"/>
      <color theme="1"/>
      <name val="Calibri"/>
      <family val="2"/>
    </font>
    <font>
      <sz val="16"/>
      <name val="Calibri"/>
      <family val="2"/>
    </font>
    <font>
      <b/>
      <sz val="16"/>
      <color theme="0"/>
      <name val="Calibri"/>
      <family val="2"/>
    </font>
    <font>
      <sz val="16"/>
      <color theme="0"/>
      <name val="Calibri"/>
      <family val="2"/>
    </font>
    <font>
      <b/>
      <u/>
      <sz val="16"/>
      <name val="Calibri"/>
      <family val="2"/>
    </font>
    <font>
      <sz val="16"/>
      <color theme="1"/>
      <name val="Calibri"/>
      <family val="2"/>
    </font>
    <font>
      <b/>
      <i/>
      <sz val="16"/>
      <name val="Calibri"/>
      <family val="2"/>
    </font>
    <font>
      <b/>
      <sz val="10"/>
      <name val="Calibri"/>
      <family val="2"/>
    </font>
    <font>
      <b/>
      <sz val="10"/>
      <color theme="0"/>
      <name val="Calibri"/>
      <family val="2"/>
    </font>
    <font>
      <sz val="10"/>
      <name val="Calibri"/>
      <family val="2"/>
    </font>
    <font>
      <b/>
      <sz val="12"/>
      <color theme="0"/>
      <name val="Calibri"/>
      <family val="2"/>
    </font>
    <font>
      <b/>
      <sz val="11"/>
      <color theme="0"/>
      <name val="Calibri"/>
      <family val="2"/>
    </font>
    <font>
      <sz val="11"/>
      <color rgb="FF0000FF"/>
      <name val="Calibri"/>
      <family val="2"/>
    </font>
    <font>
      <b/>
      <sz val="11"/>
      <color theme="1"/>
      <name val="Aptos Narrow"/>
      <family val="2"/>
      <scheme val="minor"/>
    </font>
    <font>
      <sz val="11"/>
      <name val="Aptos Narrow"/>
      <family val="2"/>
      <scheme val="minor"/>
    </font>
    <font>
      <b/>
      <sz val="11"/>
      <name val="Aptos Narrow"/>
      <family val="2"/>
      <scheme val="minor"/>
    </font>
    <font>
      <b/>
      <sz val="11"/>
      <color rgb="FF000000"/>
      <name val="Aptos Narrow"/>
      <family val="2"/>
      <scheme val="minor"/>
    </font>
    <font>
      <u/>
      <sz val="11"/>
      <color rgb="FF007DA0"/>
      <name val="Aptos Narrow"/>
      <family val="2"/>
      <scheme val="minor"/>
    </font>
    <font>
      <b/>
      <sz val="11"/>
      <color rgb="FF0000FF"/>
      <name val="Aptos Narrow"/>
      <family val="2"/>
      <scheme val="minor"/>
    </font>
    <font>
      <i/>
      <sz val="11"/>
      <color theme="1"/>
      <name val="Aptos Narrow"/>
      <family val="2"/>
      <scheme val="minor"/>
    </font>
    <font>
      <i/>
      <sz val="11"/>
      <name val="Aptos Narrow"/>
      <family val="2"/>
      <scheme val="minor"/>
    </font>
    <font>
      <i/>
      <u/>
      <sz val="11"/>
      <color theme="2"/>
      <name val="Aptos Narrow"/>
      <family val="2"/>
      <scheme val="minor"/>
    </font>
    <font>
      <b/>
      <u/>
      <sz val="10"/>
      <name val="Calibri"/>
      <family val="2"/>
    </font>
    <font>
      <i/>
      <sz val="10"/>
      <name val="Calibri"/>
      <family val="2"/>
    </font>
    <font>
      <sz val="11"/>
      <color rgb="FF0000FF"/>
      <name val="Aptos Narrow"/>
      <family val="2"/>
      <scheme val="minor"/>
    </font>
    <font>
      <sz val="11"/>
      <color theme="1"/>
      <name val="Calibri"/>
      <family val="2"/>
    </font>
    <font>
      <sz val="10"/>
      <color theme="0"/>
      <name val="Calibri"/>
      <family val="2"/>
    </font>
    <font>
      <sz val="11"/>
      <name val="Calibri"/>
      <family val="2"/>
    </font>
    <font>
      <sz val="10"/>
      <color theme="1"/>
      <name val="Calibri"/>
      <family val="2"/>
    </font>
    <font>
      <sz val="10"/>
      <color rgb="FF0000FF"/>
      <name val="Calibri"/>
      <family val="2"/>
    </font>
    <font>
      <b/>
      <sz val="12"/>
      <color rgb="FF0000FF"/>
      <name val="Calibri"/>
      <family val="2"/>
    </font>
  </fonts>
  <fills count="10">
    <fill>
      <patternFill patternType="none"/>
    </fill>
    <fill>
      <patternFill patternType="gray125"/>
    </fill>
    <fill>
      <patternFill patternType="solid">
        <fgColor rgb="FF4F5F73"/>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89999084444715716"/>
        <bgColor indexed="64"/>
      </patternFill>
    </fill>
    <fill>
      <patternFill patternType="solid">
        <fgColor theme="2"/>
        <bgColor indexed="64"/>
      </patternFill>
    </fill>
    <fill>
      <patternFill patternType="solid">
        <fgColor rgb="FF007DA0"/>
        <bgColor indexed="64"/>
      </patternFill>
    </fill>
    <fill>
      <patternFill patternType="solid">
        <fgColor rgb="FFD5DAE1"/>
        <bgColor indexed="64"/>
      </patternFill>
    </fill>
    <fill>
      <patternFill patternType="solid">
        <fgColor rgb="FFFFF2CC"/>
        <bgColor indexed="64"/>
      </patternFill>
    </fill>
  </fills>
  <borders count="26">
    <border>
      <left/>
      <right/>
      <top/>
      <bottom/>
      <diagonal/>
    </border>
    <border>
      <left/>
      <right/>
      <top style="thin">
        <color indexed="64"/>
      </top>
      <bottom/>
      <diagonal/>
    </border>
    <border>
      <left/>
      <right/>
      <top/>
      <bottom style="thin">
        <color indexed="64"/>
      </bottom>
      <diagonal/>
    </border>
    <border>
      <left/>
      <right/>
      <top/>
      <bottom style="medium">
        <color auto="1"/>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style="medium">
        <color auto="1"/>
      </right>
      <top/>
      <bottom style="medium">
        <color auto="1"/>
      </bottom>
      <diagonal/>
    </border>
    <border>
      <left/>
      <right/>
      <top style="medium">
        <color auto="1"/>
      </top>
      <bottom style="medium">
        <color auto="1"/>
      </bottom>
      <diagonal/>
    </border>
    <border>
      <left style="medium">
        <color indexed="64"/>
      </left>
      <right/>
      <top style="medium">
        <color indexed="64"/>
      </top>
      <bottom/>
      <diagonal/>
    </border>
    <border>
      <left/>
      <right style="medium">
        <color auto="1"/>
      </right>
      <top style="medium">
        <color auto="1"/>
      </top>
      <bottom/>
      <diagonal/>
    </border>
    <border>
      <left style="thin">
        <color indexed="64"/>
      </left>
      <right style="medium">
        <color indexed="64"/>
      </right>
      <top style="medium">
        <color auto="1"/>
      </top>
      <bottom style="medium">
        <color indexed="64"/>
      </bottom>
      <diagonal/>
    </border>
    <border>
      <left style="thin">
        <color indexed="64"/>
      </left>
      <right style="medium">
        <color indexed="64"/>
      </right>
      <top/>
      <bottom/>
      <diagonal/>
    </border>
    <border>
      <left style="thin">
        <color indexed="64"/>
      </left>
      <right/>
      <top/>
      <bottom style="medium">
        <color auto="1"/>
      </bottom>
      <diagonal/>
    </border>
    <border>
      <left style="medium">
        <color indexed="64"/>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s>
  <cellStyleXfs count="9">
    <xf numFmtId="0" fontId="0" fillId="0" borderId="0"/>
    <xf numFmtId="0" fontId="2" fillId="0" borderId="0" applyNumberFormat="0" applyFill="0" applyBorder="0" applyAlignment="0" applyProtection="0"/>
    <xf numFmtId="0" fontId="3" fillId="0" borderId="0"/>
    <xf numFmtId="0" fontId="10" fillId="0" borderId="0" applyNumberFormat="0" applyFill="0" applyBorder="0" applyAlignment="0" applyProtection="0"/>
    <xf numFmtId="0" fontId="1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168" fontId="1" fillId="0" borderId="0" applyFont="0" applyFill="0" applyBorder="0" applyAlignment="0" applyProtection="0"/>
  </cellStyleXfs>
  <cellXfs count="136">
    <xf numFmtId="0" fontId="0" fillId="0" borderId="0" xfId="0"/>
    <xf numFmtId="0" fontId="4" fillId="2" borderId="0" xfId="2" applyFont="1" applyFill="1"/>
    <xf numFmtId="0" fontId="5" fillId="2" borderId="0" xfId="2" applyFont="1" applyFill="1" applyAlignment="1">
      <alignment horizontal="right"/>
    </xf>
    <xf numFmtId="0" fontId="6" fillId="3" borderId="0" xfId="2" applyFont="1" applyFill="1"/>
    <xf numFmtId="0" fontId="1" fillId="3" borderId="0" xfId="2" applyFont="1" applyFill="1"/>
    <xf numFmtId="0" fontId="7" fillId="3" borderId="0" xfId="2" applyFont="1" applyFill="1"/>
    <xf numFmtId="0" fontId="8" fillId="0" borderId="0" xfId="0" applyFont="1" applyAlignment="1">
      <alignment vertical="center"/>
    </xf>
    <xf numFmtId="0" fontId="9" fillId="3" borderId="0" xfId="2" applyFont="1" applyFill="1"/>
    <xf numFmtId="0" fontId="6" fillId="0" borderId="5" xfId="6" applyFont="1" applyBorder="1" applyAlignment="1">
      <alignment horizontal="center" vertical="center"/>
    </xf>
    <xf numFmtId="0" fontId="13" fillId="0" borderId="0" xfId="4" applyFont="1" applyAlignment="1" applyProtection="1">
      <alignment vertical="center"/>
      <protection locked="0"/>
    </xf>
    <xf numFmtId="0" fontId="4" fillId="2" borderId="3" xfId="4" applyFont="1" applyFill="1" applyBorder="1" applyAlignment="1" applyProtection="1">
      <alignment vertical="center"/>
      <protection locked="0"/>
    </xf>
    <xf numFmtId="0" fontId="14" fillId="2" borderId="3" xfId="4" applyFont="1" applyFill="1" applyBorder="1" applyAlignment="1" applyProtection="1">
      <alignment vertical="center"/>
      <protection locked="0"/>
    </xf>
    <xf numFmtId="2" fontId="15" fillId="2" borderId="3" xfId="4" applyNumberFormat="1" applyFont="1" applyFill="1" applyBorder="1" applyAlignment="1" applyProtection="1">
      <alignment vertical="center"/>
      <protection locked="0"/>
    </xf>
    <xf numFmtId="0" fontId="15" fillId="2" borderId="3" xfId="4" applyFont="1" applyFill="1" applyBorder="1" applyAlignment="1" applyProtection="1">
      <alignment horizontal="right" vertical="center"/>
      <protection locked="0"/>
    </xf>
    <xf numFmtId="0" fontId="15" fillId="2" borderId="3" xfId="4" applyFont="1" applyFill="1" applyBorder="1" applyAlignment="1" applyProtection="1">
      <alignment vertical="center"/>
      <protection locked="0"/>
    </xf>
    <xf numFmtId="0" fontId="13" fillId="3" borderId="0" xfId="4" applyFont="1" applyFill="1" applyAlignment="1" applyProtection="1">
      <alignment vertical="center"/>
      <protection locked="0"/>
    </xf>
    <xf numFmtId="0" fontId="16" fillId="5" borderId="0" xfId="4" applyFont="1" applyFill="1" applyAlignment="1" applyProtection="1">
      <alignment vertical="center"/>
      <protection locked="0"/>
    </xf>
    <xf numFmtId="0" fontId="14" fillId="5" borderId="0" xfId="4" applyFont="1" applyFill="1" applyAlignment="1" applyProtection="1">
      <alignment vertical="center"/>
      <protection locked="0"/>
    </xf>
    <xf numFmtId="2" fontId="15" fillId="0" borderId="0" xfId="4" applyNumberFormat="1" applyFont="1" applyAlignment="1" applyProtection="1">
      <alignment vertical="center"/>
      <protection locked="0"/>
    </xf>
    <xf numFmtId="0" fontId="15" fillId="0" borderId="0" xfId="4" applyFont="1" applyAlignment="1" applyProtection="1">
      <alignment vertical="center"/>
      <protection locked="0"/>
    </xf>
    <xf numFmtId="0" fontId="17" fillId="0" borderId="0" xfId="0" applyFont="1" applyAlignment="1" applyProtection="1">
      <alignment vertical="center"/>
      <protection locked="0"/>
    </xf>
    <xf numFmtId="0" fontId="18" fillId="0" borderId="0" xfId="4" quotePrefix="1" applyFont="1" applyAlignment="1" applyProtection="1">
      <alignment horizontal="right" vertical="center"/>
      <protection locked="0"/>
    </xf>
    <xf numFmtId="0" fontId="19" fillId="5" borderId="0" xfId="4" applyFont="1" applyFill="1" applyAlignment="1" applyProtection="1">
      <alignment vertical="center"/>
      <protection locked="0"/>
    </xf>
    <xf numFmtId="0" fontId="20" fillId="5" borderId="0" xfId="4" applyFont="1" applyFill="1" applyAlignment="1" applyProtection="1">
      <alignment vertical="center"/>
      <protection locked="0"/>
    </xf>
    <xf numFmtId="0" fontId="19" fillId="5" borderId="0" xfId="4" applyFont="1" applyFill="1" applyAlignment="1" applyProtection="1">
      <alignment horizontal="left" vertical="center" indent="2"/>
      <protection locked="0"/>
    </xf>
    <xf numFmtId="0" fontId="19" fillId="5" borderId="0" xfId="4" applyFont="1" applyFill="1" applyAlignment="1" applyProtection="1">
      <alignment horizontal="left" vertical="center"/>
      <protection locked="0"/>
    </xf>
    <xf numFmtId="0" fontId="12" fillId="0" borderId="0" xfId="6" applyFont="1" applyAlignment="1">
      <alignment vertical="center"/>
    </xf>
    <xf numFmtId="0" fontId="8" fillId="0" borderId="0" xfId="6" applyFont="1" applyAlignment="1">
      <alignment horizontal="centerContinuous" vertical="center"/>
    </xf>
    <xf numFmtId="164" fontId="22" fillId="7" borderId="12" xfId="4" applyNumberFormat="1" applyFont="1" applyFill="1" applyBorder="1" applyAlignment="1">
      <alignment horizontal="centerContinuous" vertical="center"/>
    </xf>
    <xf numFmtId="164" fontId="22" fillId="7" borderId="13" xfId="4" applyNumberFormat="1" applyFont="1" applyFill="1" applyBorder="1" applyAlignment="1">
      <alignment horizontal="centerContinuous" vertical="center"/>
    </xf>
    <xf numFmtId="164" fontId="22" fillId="2" borderId="12" xfId="4" applyNumberFormat="1" applyFont="1" applyFill="1" applyBorder="1" applyAlignment="1">
      <alignment horizontal="centerContinuous" vertical="center"/>
    </xf>
    <xf numFmtId="164" fontId="23" fillId="2" borderId="13" xfId="4" applyNumberFormat="1" applyFont="1" applyFill="1" applyBorder="1" applyAlignment="1">
      <alignment horizontal="centerContinuous" vertical="center"/>
    </xf>
    <xf numFmtId="164" fontId="8" fillId="3" borderId="4" xfId="4" applyNumberFormat="1" applyFont="1" applyFill="1" applyBorder="1" applyAlignment="1">
      <alignment horizontal="left" vertical="center" indent="1"/>
    </xf>
    <xf numFmtId="165" fontId="8" fillId="3" borderId="0" xfId="4" applyNumberFormat="1" applyFont="1" applyFill="1" applyAlignment="1">
      <alignment horizontal="left" vertical="center"/>
    </xf>
    <xf numFmtId="164" fontId="8" fillId="6" borderId="17" xfId="4" applyNumberFormat="1" applyFont="1" applyFill="1" applyBorder="1" applyAlignment="1">
      <alignment horizontal="centerContinuous" vertical="center"/>
    </xf>
    <xf numFmtId="164" fontId="8" fillId="6" borderId="21" xfId="4" applyNumberFormat="1" applyFont="1" applyFill="1" applyBorder="1" applyAlignment="1">
      <alignment horizontal="centerContinuous" vertical="center"/>
    </xf>
    <xf numFmtId="164" fontId="8" fillId="6" borderId="18" xfId="4" applyNumberFormat="1" applyFont="1" applyFill="1" applyBorder="1" applyAlignment="1">
      <alignment horizontal="centerContinuous" vertical="center"/>
    </xf>
    <xf numFmtId="0" fontId="8" fillId="0" borderId="19" xfId="6" applyFont="1" applyBorder="1" applyAlignment="1">
      <alignment horizontal="left" vertical="center" indent="1"/>
    </xf>
    <xf numFmtId="0" fontId="8" fillId="0" borderId="5" xfId="6" applyFont="1" applyBorder="1" applyAlignment="1">
      <alignment horizontal="right" vertical="center"/>
    </xf>
    <xf numFmtId="0" fontId="8" fillId="0" borderId="6" xfId="6" applyFont="1" applyBorder="1" applyAlignment="1">
      <alignment horizontal="right" vertical="center"/>
    </xf>
    <xf numFmtId="164" fontId="8" fillId="3" borderId="5" xfId="4" applyNumberFormat="1" applyFont="1" applyFill="1" applyBorder="1" applyAlignment="1">
      <alignment horizontal="left" vertical="center" indent="1"/>
    </xf>
    <xf numFmtId="165" fontId="8" fillId="3" borderId="0" xfId="4" applyNumberFormat="1" applyFont="1" applyFill="1" applyAlignment="1">
      <alignment horizontal="center" vertical="center"/>
    </xf>
    <xf numFmtId="0" fontId="8" fillId="0" borderId="9" xfId="6" applyFont="1" applyBorder="1" applyAlignment="1">
      <alignment horizontal="right" vertical="center"/>
    </xf>
    <xf numFmtId="0" fontId="8" fillId="0" borderId="16" xfId="6" applyFont="1" applyBorder="1" applyAlignment="1">
      <alignment horizontal="right" vertical="center"/>
    </xf>
    <xf numFmtId="164" fontId="8" fillId="3" borderId="19" xfId="4" applyNumberFormat="1" applyFont="1" applyFill="1" applyBorder="1" applyAlignment="1">
      <alignment horizontal="left" vertical="center" indent="1"/>
    </xf>
    <xf numFmtId="0" fontId="8" fillId="6" borderId="17" xfId="6" applyFont="1" applyFill="1" applyBorder="1" applyAlignment="1">
      <alignment horizontal="centerContinuous" vertical="center"/>
    </xf>
    <xf numFmtId="0" fontId="8" fillId="6" borderId="22" xfId="6" applyFont="1" applyFill="1" applyBorder="1" applyAlignment="1">
      <alignment horizontal="centerContinuous" vertical="center"/>
    </xf>
    <xf numFmtId="0" fontId="8" fillId="6" borderId="23" xfId="6" applyFont="1" applyFill="1" applyBorder="1" applyAlignment="1">
      <alignment horizontal="centerContinuous" vertical="center"/>
    </xf>
    <xf numFmtId="0" fontId="8" fillId="6" borderId="18" xfId="6" applyFont="1" applyFill="1" applyBorder="1" applyAlignment="1">
      <alignment horizontal="centerContinuous" vertical="center"/>
    </xf>
    <xf numFmtId="164" fontId="12" fillId="3" borderId="5" xfId="4" applyNumberFormat="1" applyFont="1" applyFill="1" applyBorder="1" applyAlignment="1">
      <alignment horizontal="left" vertical="center"/>
    </xf>
    <xf numFmtId="165" fontId="12" fillId="3" borderId="0" xfId="4" applyNumberFormat="1" applyFont="1" applyFill="1" applyAlignment="1">
      <alignment horizontal="center" vertical="center"/>
    </xf>
    <xf numFmtId="164" fontId="12" fillId="3" borderId="9" xfId="4" applyNumberFormat="1" applyFont="1" applyFill="1" applyBorder="1" applyAlignment="1">
      <alignment horizontal="left" vertical="center"/>
    </xf>
    <xf numFmtId="164" fontId="22" fillId="2" borderId="4" xfId="4" applyNumberFormat="1" applyFont="1" applyFill="1" applyBorder="1" applyAlignment="1">
      <alignment horizontal="center" vertical="center" wrapText="1"/>
    </xf>
    <xf numFmtId="164" fontId="22" fillId="2" borderId="11" xfId="4" applyNumberFormat="1" applyFont="1" applyFill="1" applyBorder="1" applyAlignment="1">
      <alignment horizontal="center" vertical="center" wrapText="1"/>
    </xf>
    <xf numFmtId="164" fontId="22" fillId="2" borderId="14" xfId="4" applyNumberFormat="1" applyFont="1" applyFill="1" applyBorder="1" applyAlignment="1">
      <alignment horizontal="center" vertical="center" wrapText="1"/>
    </xf>
    <xf numFmtId="165" fontId="8" fillId="0" borderId="15" xfId="6" applyNumberFormat="1" applyFont="1" applyBorder="1" applyAlignment="1">
      <alignment vertical="center"/>
    </xf>
    <xf numFmtId="0" fontId="8" fillId="6" borderId="4" xfId="6" applyFont="1" applyFill="1" applyBorder="1" applyAlignment="1">
      <alignment vertical="center"/>
    </xf>
    <xf numFmtId="165" fontId="8" fillId="6" borderId="11" xfId="6" applyNumberFormat="1" applyFont="1" applyFill="1" applyBorder="1" applyAlignment="1">
      <alignment vertical="center"/>
    </xf>
    <xf numFmtId="165" fontId="8" fillId="6" borderId="14" xfId="6" applyNumberFormat="1" applyFont="1" applyFill="1" applyBorder="1" applyAlignment="1">
      <alignment vertical="center"/>
    </xf>
    <xf numFmtId="0" fontId="8" fillId="0" borderId="8" xfId="6" applyFont="1" applyBorder="1" applyAlignment="1">
      <alignment horizontal="right" vertical="center"/>
    </xf>
    <xf numFmtId="164" fontId="8" fillId="6" borderId="19" xfId="4" applyNumberFormat="1" applyFont="1" applyFill="1" applyBorder="1" applyAlignment="1">
      <alignment horizontal="centerContinuous" vertical="center"/>
    </xf>
    <xf numFmtId="164" fontId="8" fillId="6" borderId="2" xfId="4" applyNumberFormat="1" applyFont="1" applyFill="1" applyBorder="1" applyAlignment="1">
      <alignment horizontal="centerContinuous" vertical="center"/>
    </xf>
    <xf numFmtId="164" fontId="8" fillId="6" borderId="20" xfId="4" applyNumberFormat="1" applyFont="1" applyFill="1" applyBorder="1" applyAlignment="1">
      <alignment horizontal="centerContinuous" vertical="center"/>
    </xf>
    <xf numFmtId="165" fontId="12" fillId="0" borderId="0" xfId="6" applyNumberFormat="1" applyFont="1" applyAlignment="1">
      <alignment vertical="center"/>
    </xf>
    <xf numFmtId="165" fontId="8" fillId="6" borderId="4" xfId="6" applyNumberFormat="1" applyFont="1" applyFill="1" applyBorder="1" applyAlignment="1">
      <alignment vertical="center"/>
    </xf>
    <xf numFmtId="164" fontId="22" fillId="2" borderId="24" xfId="4" applyNumberFormat="1" applyFont="1" applyFill="1" applyBorder="1" applyAlignment="1">
      <alignment horizontal="center" vertical="center" wrapText="1"/>
    </xf>
    <xf numFmtId="165" fontId="8" fillId="6" borderId="24" xfId="6" applyNumberFormat="1" applyFont="1" applyFill="1" applyBorder="1" applyAlignment="1">
      <alignment vertical="center"/>
    </xf>
    <xf numFmtId="167" fontId="8" fillId="3" borderId="24" xfId="4" applyNumberFormat="1" applyFont="1" applyFill="1" applyBorder="1" applyAlignment="1">
      <alignment horizontal="left" vertical="center"/>
    </xf>
    <xf numFmtId="167" fontId="8" fillId="3" borderId="20" xfId="4" applyNumberFormat="1" applyFont="1" applyFill="1" applyBorder="1" applyAlignment="1">
      <alignment horizontal="left" vertical="center"/>
    </xf>
    <xf numFmtId="167" fontId="8" fillId="3" borderId="7" xfId="4" applyNumberFormat="1" applyFont="1" applyFill="1" applyBorder="1" applyAlignment="1">
      <alignment horizontal="center" vertical="center"/>
    </xf>
    <xf numFmtId="167" fontId="8" fillId="3" borderId="20" xfId="4" applyNumberFormat="1" applyFont="1" applyFill="1" applyBorder="1" applyAlignment="1">
      <alignment horizontal="center" vertical="center"/>
    </xf>
    <xf numFmtId="167" fontId="12" fillId="3" borderId="7" xfId="4" applyNumberFormat="1" applyFont="1" applyFill="1" applyBorder="1" applyAlignment="1">
      <alignment horizontal="center" vertical="center"/>
    </xf>
    <xf numFmtId="0" fontId="8" fillId="8" borderId="2" xfId="6" applyFont="1" applyFill="1" applyBorder="1" applyAlignment="1">
      <alignment horizontal="centerContinuous" vertical="center"/>
    </xf>
    <xf numFmtId="2" fontId="21" fillId="0" borderId="0" xfId="4" applyNumberFormat="1" applyFont="1" applyAlignment="1" applyProtection="1">
      <alignment vertical="center"/>
      <protection locked="0"/>
    </xf>
    <xf numFmtId="0" fontId="21" fillId="0" borderId="0" xfId="6" applyFont="1" applyAlignment="1">
      <alignment vertical="center"/>
    </xf>
    <xf numFmtId="165" fontId="12" fillId="0" borderId="7" xfId="6" applyNumberFormat="1" applyFont="1" applyBorder="1" applyAlignment="1">
      <alignment vertical="center"/>
    </xf>
    <xf numFmtId="0" fontId="28" fillId="3" borderId="0" xfId="2" applyFont="1" applyFill="1"/>
    <xf numFmtId="0" fontId="1" fillId="3" borderId="1" xfId="2" applyFont="1" applyFill="1" applyBorder="1"/>
    <xf numFmtId="0" fontId="29" fillId="0" borderId="0" xfId="1" applyFont="1"/>
    <xf numFmtId="0" fontId="8" fillId="0" borderId="1" xfId="0" applyFont="1" applyBorder="1" applyAlignment="1">
      <alignment vertical="center"/>
    </xf>
    <xf numFmtId="0" fontId="26" fillId="0" borderId="0" xfId="1" applyFont="1" applyBorder="1" applyAlignment="1">
      <alignment horizontal="left" indent="2"/>
    </xf>
    <xf numFmtId="0" fontId="27" fillId="0" borderId="0" xfId="1" applyFont="1" applyAlignment="1">
      <alignment horizontal="left" indent="2"/>
    </xf>
    <xf numFmtId="0" fontId="26" fillId="9" borderId="1" xfId="2" applyFont="1" applyFill="1" applyBorder="1"/>
    <xf numFmtId="0" fontId="7" fillId="9" borderId="1" xfId="2" applyFont="1" applyFill="1" applyBorder="1"/>
    <xf numFmtId="0" fontId="1" fillId="9" borderId="1" xfId="2" applyFont="1" applyFill="1" applyBorder="1"/>
    <xf numFmtId="0" fontId="25" fillId="3" borderId="0" xfId="2" applyFont="1" applyFill="1"/>
    <xf numFmtId="0" fontId="31" fillId="3" borderId="0" xfId="2" applyFont="1" applyFill="1"/>
    <xf numFmtId="0" fontId="32" fillId="4" borderId="0" xfId="2" applyFont="1" applyFill="1" applyAlignment="1">
      <alignment vertical="center" wrapText="1"/>
    </xf>
    <xf numFmtId="0" fontId="26" fillId="3" borderId="0" xfId="2" applyFont="1" applyFill="1" applyAlignment="1">
      <alignment horizontal="left" vertical="center" wrapText="1"/>
    </xf>
    <xf numFmtId="0" fontId="32" fillId="3" borderId="0" xfId="2" applyFont="1" applyFill="1" applyAlignment="1">
      <alignment vertical="center"/>
    </xf>
    <xf numFmtId="0" fontId="32" fillId="3" borderId="0" xfId="2" applyFont="1" applyFill="1" applyAlignment="1">
      <alignment horizontal="left" vertical="center" wrapText="1"/>
    </xf>
    <xf numFmtId="0" fontId="33" fillId="3" borderId="0" xfId="3" applyFont="1" applyFill="1" applyAlignment="1">
      <alignment vertical="center"/>
    </xf>
    <xf numFmtId="0" fontId="2" fillId="3" borderId="2" xfId="1" applyFill="1" applyBorder="1" applyAlignment="1">
      <alignment vertical="center"/>
    </xf>
    <xf numFmtId="0" fontId="1" fillId="3" borderId="2" xfId="2" applyFont="1" applyFill="1" applyBorder="1" applyAlignment="1">
      <alignment vertical="center"/>
    </xf>
    <xf numFmtId="0" fontId="26" fillId="0" borderId="1" xfId="1" applyFont="1" applyBorder="1" applyAlignment="1">
      <alignment horizontal="left" indent="2"/>
    </xf>
    <xf numFmtId="1" fontId="24" fillId="9" borderId="7" xfId="7" applyNumberFormat="1" applyFont="1" applyFill="1" applyBorder="1" applyAlignment="1">
      <alignment horizontal="center" vertical="center"/>
    </xf>
    <xf numFmtId="0" fontId="24" fillId="9" borderId="7" xfId="6" applyFont="1" applyFill="1" applyBorder="1" applyAlignment="1">
      <alignment horizontal="center" vertical="center"/>
    </xf>
    <xf numFmtId="0" fontId="24" fillId="9" borderId="10" xfId="6" applyFont="1" applyFill="1" applyBorder="1" applyAlignment="1">
      <alignment horizontal="center" vertical="center"/>
    </xf>
    <xf numFmtId="10" fontId="24" fillId="9" borderId="7" xfId="6" applyNumberFormat="1" applyFont="1" applyFill="1" applyBorder="1" applyAlignment="1">
      <alignment horizontal="center" vertical="center"/>
    </xf>
    <xf numFmtId="166" fontId="24" fillId="9" borderId="0" xfId="7" applyNumberFormat="1" applyFont="1" applyFill="1" applyBorder="1" applyAlignment="1">
      <alignment horizontal="center" vertical="center"/>
    </xf>
    <xf numFmtId="0" fontId="24" fillId="9" borderId="3" xfId="6" applyFont="1" applyFill="1" applyBorder="1" applyAlignment="1">
      <alignment horizontal="center" vertical="center"/>
    </xf>
    <xf numFmtId="41" fontId="12" fillId="0" borderId="0" xfId="6" applyNumberFormat="1" applyFont="1" applyAlignment="1">
      <alignment vertical="center"/>
    </xf>
    <xf numFmtId="167" fontId="12" fillId="0" borderId="7" xfId="4" applyNumberFormat="1" applyFont="1" applyBorder="1" applyAlignment="1">
      <alignment horizontal="center" vertical="center"/>
    </xf>
    <xf numFmtId="165" fontId="12" fillId="0" borderId="0" xfId="4" applyNumberFormat="1" applyFont="1" applyAlignment="1">
      <alignment horizontal="center" vertical="center"/>
    </xf>
    <xf numFmtId="0" fontId="34" fillId="5" borderId="0" xfId="4" applyFont="1" applyFill="1" applyAlignment="1" applyProtection="1">
      <alignment vertical="center"/>
      <protection locked="0"/>
    </xf>
    <xf numFmtId="0" fontId="19" fillId="5" borderId="0" xfId="4" applyFont="1" applyFill="1" applyAlignment="1" applyProtection="1">
      <alignment horizontal="left" vertical="center" indent="1"/>
      <protection locked="0"/>
    </xf>
    <xf numFmtId="0" fontId="19" fillId="5" borderId="0" xfId="4" applyFont="1" applyFill="1" applyAlignment="1" applyProtection="1">
      <alignment horizontal="left" vertical="center" indent="3"/>
      <protection locked="0"/>
    </xf>
    <xf numFmtId="169" fontId="24" fillId="9" borderId="7" xfId="6" applyNumberFormat="1" applyFont="1" applyFill="1" applyBorder="1" applyAlignment="1">
      <alignment horizontal="center" vertical="center"/>
    </xf>
    <xf numFmtId="0" fontId="35" fillId="5" borderId="0" xfId="4" applyFont="1" applyFill="1" applyAlignment="1" applyProtection="1">
      <alignment horizontal="left" vertical="center" indent="1"/>
      <protection locked="0"/>
    </xf>
    <xf numFmtId="0" fontId="0" fillId="3" borderId="0" xfId="2" applyFont="1" applyFill="1"/>
    <xf numFmtId="2" fontId="15" fillId="2" borderId="3" xfId="4" applyNumberFormat="1" applyFont="1" applyFill="1" applyBorder="1" applyAlignment="1" applyProtection="1">
      <alignment horizontal="center" vertical="center"/>
      <protection locked="0"/>
    </xf>
    <xf numFmtId="2" fontId="15" fillId="0" borderId="0" xfId="4" applyNumberFormat="1" applyFont="1" applyAlignment="1" applyProtection="1">
      <alignment horizontal="center" vertical="center"/>
      <protection locked="0"/>
    </xf>
    <xf numFmtId="2" fontId="21" fillId="0" borderId="0" xfId="4" applyNumberFormat="1" applyFont="1" applyAlignment="1" applyProtection="1">
      <alignment horizontal="center" vertical="center"/>
      <protection locked="0"/>
    </xf>
    <xf numFmtId="0" fontId="21" fillId="0" borderId="0" xfId="6" applyFont="1" applyAlignment="1">
      <alignment horizontal="center" vertical="center"/>
    </xf>
    <xf numFmtId="0" fontId="38" fillId="5" borderId="0" xfId="4" applyFont="1" applyFill="1" applyAlignment="1" applyProtection="1">
      <alignment vertical="center"/>
      <protection locked="0"/>
    </xf>
    <xf numFmtId="2" fontId="15" fillId="5" borderId="0" xfId="4" applyNumberFormat="1" applyFont="1" applyFill="1" applyAlignment="1" applyProtection="1">
      <alignment vertical="center"/>
      <protection locked="0"/>
    </xf>
    <xf numFmtId="165" fontId="12" fillId="3" borderId="5" xfId="6" applyNumberFormat="1" applyFont="1" applyFill="1" applyBorder="1" applyAlignment="1">
      <alignment vertical="center"/>
    </xf>
    <xf numFmtId="165" fontId="12" fillId="3" borderId="0" xfId="6" applyNumberFormat="1" applyFont="1" applyFill="1" applyAlignment="1">
      <alignment vertical="center"/>
    </xf>
    <xf numFmtId="165" fontId="37" fillId="3" borderId="5" xfId="6" applyNumberFormat="1" applyFont="1" applyFill="1" applyBorder="1" applyAlignment="1">
      <alignment vertical="center"/>
    </xf>
    <xf numFmtId="164" fontId="40" fillId="3" borderId="25" xfId="4" applyNumberFormat="1" applyFont="1" applyFill="1" applyBorder="1" applyAlignment="1">
      <alignment horizontal="left" vertical="center"/>
    </xf>
    <xf numFmtId="164" fontId="40" fillId="3" borderId="9" xfId="4" applyNumberFormat="1" applyFont="1" applyFill="1" applyBorder="1" applyAlignment="1">
      <alignment horizontal="left" vertical="center"/>
    </xf>
    <xf numFmtId="170" fontId="41" fillId="9" borderId="3" xfId="4" applyNumberFormat="1" applyFont="1" applyFill="1" applyBorder="1" applyAlignment="1">
      <alignment horizontal="center" vertical="center"/>
    </xf>
    <xf numFmtId="170" fontId="41" fillId="9" borderId="1" xfId="4" applyNumberFormat="1" applyFont="1" applyFill="1" applyBorder="1" applyAlignment="1">
      <alignment horizontal="center" vertical="center"/>
    </xf>
    <xf numFmtId="171" fontId="21" fillId="0" borderId="0" xfId="6" applyNumberFormat="1" applyFont="1" applyAlignment="1">
      <alignment vertical="center"/>
    </xf>
    <xf numFmtId="169" fontId="39" fillId="9" borderId="7" xfId="6" applyNumberFormat="1" applyFont="1" applyFill="1" applyBorder="1" applyAlignment="1">
      <alignment horizontal="center" vertical="center"/>
    </xf>
    <xf numFmtId="165" fontId="21" fillId="0" borderId="0" xfId="6" applyNumberFormat="1" applyFont="1" applyAlignment="1">
      <alignment vertical="center"/>
    </xf>
    <xf numFmtId="0" fontId="42" fillId="8" borderId="2" xfId="6" applyFont="1" applyFill="1" applyBorder="1" applyAlignment="1">
      <alignment horizontal="centerContinuous" vertical="center"/>
    </xf>
    <xf numFmtId="167" fontId="12" fillId="0" borderId="10" xfId="4" applyNumberFormat="1" applyFont="1" applyBorder="1" applyAlignment="1">
      <alignment horizontal="center" vertical="center"/>
    </xf>
    <xf numFmtId="0" fontId="32" fillId="4" borderId="0" xfId="2" applyFont="1" applyFill="1" applyAlignment="1">
      <alignment horizontal="left" vertical="center" wrapText="1"/>
    </xf>
    <xf numFmtId="0" fontId="29" fillId="4" borderId="0" xfId="3" applyFont="1" applyFill="1" applyAlignment="1">
      <alignment horizontal="left" vertical="center" wrapText="1"/>
    </xf>
    <xf numFmtId="0" fontId="29" fillId="4" borderId="0" xfId="3" applyFont="1" applyFill="1" applyAlignment="1">
      <alignment horizontal="left" vertical="top" wrapText="1"/>
    </xf>
    <xf numFmtId="0" fontId="32" fillId="3" borderId="1" xfId="2" applyFont="1" applyFill="1" applyBorder="1" applyAlignment="1">
      <alignment horizontal="left" vertical="center" wrapText="1"/>
    </xf>
    <xf numFmtId="169" fontId="24" fillId="9" borderId="0" xfId="6" applyNumberFormat="1" applyFont="1" applyFill="1" applyBorder="1" applyAlignment="1">
      <alignment horizontal="center" vertical="center"/>
    </xf>
    <xf numFmtId="0" fontId="24" fillId="9" borderId="0" xfId="6" applyFont="1" applyFill="1" applyBorder="1" applyAlignment="1">
      <alignment horizontal="center" vertical="center"/>
    </xf>
    <xf numFmtId="169" fontId="39" fillId="9" borderId="0" xfId="6" applyNumberFormat="1" applyFont="1" applyFill="1" applyBorder="1" applyAlignment="1">
      <alignment horizontal="center" vertical="center"/>
    </xf>
    <xf numFmtId="10" fontId="24" fillId="9" borderId="10" xfId="6" applyNumberFormat="1" applyFont="1" applyFill="1" applyBorder="1" applyAlignment="1">
      <alignment horizontal="center" vertical="center"/>
    </xf>
  </cellXfs>
  <cellStyles count="9">
    <cellStyle name="Comma 2" xfId="5" xr:uid="{D45955F2-D839-4CC9-99EB-E3E74B4DF453}"/>
    <cellStyle name="Currency 2" xfId="8" xr:uid="{70E7EE28-F4AA-4424-9DCB-802EAB2429B6}"/>
    <cellStyle name="Hyperlink" xfId="1" builtinId="8"/>
    <cellStyle name="Hyperlink 2" xfId="3" xr:uid="{DE349173-92DA-4589-A875-7AEDB3B0E583}"/>
    <cellStyle name="Normal" xfId="0" builtinId="0"/>
    <cellStyle name="Normal 2" xfId="4" xr:uid="{293F0498-47C5-45BE-83B3-52D2A3780AD0}"/>
    <cellStyle name="Normal 3" xfId="6" xr:uid="{3C201900-923B-450E-BB30-4F3BB584ED78}"/>
    <cellStyle name="Normal 7" xfId="2" xr:uid="{9B067437-9161-4D80-9A87-A6C800E3C73C}"/>
    <cellStyle name="Percent 2" xfId="7" xr:uid="{356186F7-A2A9-4631-B084-EA97035DAC4E}"/>
  </cellStyles>
  <dxfs count="0"/>
  <tableStyles count="0" defaultTableStyle="TableStyleMedium2" defaultPivotStyle="PivotStyleLight16"/>
  <colors>
    <mruColors>
      <color rgb="FF0000FF"/>
      <color rgb="FFFFF2CC"/>
      <color rgb="FFFFFFCC"/>
      <color rgb="FFD5DAE1"/>
      <color rgb="FF007DA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s3vc.com/newsletter" TargetMode="External"/><Relationship Id="rId7" Type="http://schemas.openxmlformats.org/officeDocument/2006/relationships/hyperlink" Target="https://twitter.com/S3ventures" TargetMode="External"/><Relationship Id="rId2" Type="http://schemas.openxmlformats.org/officeDocument/2006/relationships/image" Target="../media/image1.png"/><Relationship Id="rId1" Type="http://schemas.openxmlformats.org/officeDocument/2006/relationships/hyperlink" Target="http://www.s3vc.com" TargetMode="External"/><Relationship Id="rId6" Type="http://schemas.openxmlformats.org/officeDocument/2006/relationships/image" Target="../media/image3.png"/><Relationship Id="rId5" Type="http://schemas.openxmlformats.org/officeDocument/2006/relationships/hyperlink" Target="https://www.linkedin.com/company/s3-ventures" TargetMode="External"/><Relationship Id="rId4" Type="http://schemas.openxmlformats.org/officeDocument/2006/relationships/image" Target="../media/image2.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18</xdr:row>
      <xdr:rowOff>419100</xdr:rowOff>
    </xdr:from>
    <xdr:to>
      <xdr:col>3</xdr:col>
      <xdr:colOff>420942</xdr:colOff>
      <xdr:row>21</xdr:row>
      <xdr:rowOff>98268</xdr:rowOff>
    </xdr:to>
    <xdr:pic>
      <xdr:nvPicPr>
        <xdr:cNvPr id="2" name="Picture 1">
          <a:hlinkClick xmlns:r="http://schemas.openxmlformats.org/officeDocument/2006/relationships" r:id="rId1"/>
          <a:extLst>
            <a:ext uri="{FF2B5EF4-FFF2-40B4-BE49-F238E27FC236}">
              <a16:creationId xmlns:a16="http://schemas.microsoft.com/office/drawing/2014/main" id="{E03747A4-90CE-4BED-8EB8-68EF10A094D8}"/>
            </a:ext>
          </a:extLst>
        </xdr:cNvPr>
        <xdr:cNvPicPr>
          <a:picLocks noChangeAspect="1"/>
        </xdr:cNvPicPr>
      </xdr:nvPicPr>
      <xdr:blipFill>
        <a:blip xmlns:r="http://schemas.openxmlformats.org/officeDocument/2006/relationships" r:embed="rId2"/>
        <a:stretch>
          <a:fillRect/>
        </a:stretch>
      </xdr:blipFill>
      <xdr:spPr>
        <a:xfrm>
          <a:off x="476251" y="6572250"/>
          <a:ext cx="1671891" cy="625318"/>
        </a:xfrm>
        <a:prstGeom prst="rect">
          <a:avLst/>
        </a:prstGeom>
      </xdr:spPr>
    </xdr:pic>
    <xdr:clientData/>
  </xdr:twoCellAnchor>
  <xdr:twoCellAnchor editAs="oneCell">
    <xdr:from>
      <xdr:col>10</xdr:col>
      <xdr:colOff>402369</xdr:colOff>
      <xdr:row>21</xdr:row>
      <xdr:rowOff>0</xdr:rowOff>
    </xdr:from>
    <xdr:to>
      <xdr:col>10</xdr:col>
      <xdr:colOff>700238</xdr:colOff>
      <xdr:row>22</xdr:row>
      <xdr:rowOff>14624</xdr:rowOff>
    </xdr:to>
    <xdr:pic>
      <xdr:nvPicPr>
        <xdr:cNvPr id="3" name="Picture 2">
          <a:hlinkClick xmlns:r="http://schemas.openxmlformats.org/officeDocument/2006/relationships" r:id="rId3"/>
          <a:extLst>
            <a:ext uri="{FF2B5EF4-FFF2-40B4-BE49-F238E27FC236}">
              <a16:creationId xmlns:a16="http://schemas.microsoft.com/office/drawing/2014/main" id="{CF0AFA02-2546-40A5-B491-85FE8CC4510F}"/>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463569" y="7099300"/>
          <a:ext cx="297869" cy="205124"/>
        </a:xfrm>
        <a:prstGeom prst="rect">
          <a:avLst/>
        </a:prstGeom>
      </xdr:spPr>
    </xdr:pic>
    <xdr:clientData/>
  </xdr:twoCellAnchor>
  <xdr:twoCellAnchor editAs="oneCell">
    <xdr:from>
      <xdr:col>10</xdr:col>
      <xdr:colOff>699094</xdr:colOff>
      <xdr:row>20</xdr:row>
      <xdr:rowOff>124054</xdr:rowOff>
    </xdr:from>
    <xdr:to>
      <xdr:col>11</xdr:col>
      <xdr:colOff>270124</xdr:colOff>
      <xdr:row>22</xdr:row>
      <xdr:rowOff>33902</xdr:rowOff>
    </xdr:to>
    <xdr:pic>
      <xdr:nvPicPr>
        <xdr:cNvPr id="4" name="Picture 3">
          <a:hlinkClick xmlns:r="http://schemas.openxmlformats.org/officeDocument/2006/relationships" r:id="rId5"/>
          <a:extLst>
            <a:ext uri="{FF2B5EF4-FFF2-40B4-BE49-F238E27FC236}">
              <a16:creationId xmlns:a16="http://schemas.microsoft.com/office/drawing/2014/main" id="{EDBED681-76CA-4B49-AC07-39127C7DE8B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763469" y="7036029"/>
          <a:ext cx="329855" cy="287673"/>
        </a:xfrm>
        <a:prstGeom prst="rect">
          <a:avLst/>
        </a:prstGeom>
      </xdr:spPr>
    </xdr:pic>
    <xdr:clientData/>
  </xdr:twoCellAnchor>
  <xdr:twoCellAnchor editAs="oneCell">
    <xdr:from>
      <xdr:col>11</xdr:col>
      <xdr:colOff>238465</xdr:colOff>
      <xdr:row>20</xdr:row>
      <xdr:rowOff>143755</xdr:rowOff>
    </xdr:from>
    <xdr:to>
      <xdr:col>11</xdr:col>
      <xdr:colOff>574333</xdr:colOff>
      <xdr:row>22</xdr:row>
      <xdr:rowOff>34392</xdr:rowOff>
    </xdr:to>
    <xdr:pic>
      <xdr:nvPicPr>
        <xdr:cNvPr id="5" name="Picture 4">
          <a:hlinkClick xmlns:r="http://schemas.openxmlformats.org/officeDocument/2006/relationships" r:id="rId7"/>
          <a:extLst>
            <a:ext uri="{FF2B5EF4-FFF2-40B4-BE49-F238E27FC236}">
              <a16:creationId xmlns:a16="http://schemas.microsoft.com/office/drawing/2014/main" id="{92A449FA-6D68-4CF3-A7E4-2A8470D65601}"/>
            </a:ext>
          </a:extLst>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064840" y="7055730"/>
          <a:ext cx="332693" cy="268462"/>
        </a:xfrm>
        <a:prstGeom prst="rect">
          <a:avLst/>
        </a:prstGeom>
      </xdr:spPr>
    </xdr:pic>
    <xdr:clientData/>
  </xdr:twoCellAnchor>
  <xdr:twoCellAnchor editAs="oneCell">
    <xdr:from>
      <xdr:col>13</xdr:col>
      <xdr:colOff>685806</xdr:colOff>
      <xdr:row>1</xdr:row>
      <xdr:rowOff>163830</xdr:rowOff>
    </xdr:from>
    <xdr:to>
      <xdr:col>17</xdr:col>
      <xdr:colOff>19860</xdr:colOff>
      <xdr:row>15</xdr:row>
      <xdr:rowOff>148590</xdr:rowOff>
    </xdr:to>
    <xdr:pic>
      <xdr:nvPicPr>
        <xdr:cNvPr id="7" name="Picture 6">
          <a:extLst>
            <a:ext uri="{FF2B5EF4-FFF2-40B4-BE49-F238E27FC236}">
              <a16:creationId xmlns:a16="http://schemas.microsoft.com/office/drawing/2014/main" id="{AC66E55C-DD72-61B6-4BCF-3EB08F176C69}"/>
            </a:ext>
          </a:extLst>
        </xdr:cNvPr>
        <xdr:cNvPicPr>
          <a:picLocks noChangeAspect="1"/>
        </xdr:cNvPicPr>
      </xdr:nvPicPr>
      <xdr:blipFill>
        <a:blip xmlns:r="http://schemas.openxmlformats.org/officeDocument/2006/relationships" r:embed="rId9"/>
        <a:stretch>
          <a:fillRect/>
        </a:stretch>
      </xdr:blipFill>
      <xdr:spPr>
        <a:xfrm>
          <a:off x="10824216" y="411480"/>
          <a:ext cx="2641134" cy="26517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C:/C:/C:/C:/C:/data1025/G:/data1025/home1025$/data1025/G:/G:/G:/G:/data1025/home1025$/G:/C:/C:/C:/data1025/C:/data1025/home1025$/C:/Users/luigg/Dropbox/Templates/LM/2016-01_SampleCompanyConsulting_Financials3.xlsx?F80A293A" TargetMode="External"/><Relationship Id="rId1" Type="http://schemas.openxmlformats.org/officeDocument/2006/relationships/externalLinkPath" Target="file:///\\F80A293A\2016-01_SampleCompanyConsulting_Financials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icoleechen/Dropbox/Precision%20Financial/Hyas/Core%20Business/Finance/Finance%20-%20HYAS%20Infosec/Financials/2020/12_Dec/Hyas%20Financial%20Statements%20-%20Nov%202020%20v2020-12-18%20v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data1025/G:/data1025/home1025$/data1025/G:/G:/G:/G:/data1025/home1025$/G:/C:/C:/C:/data1025/C:/data1025/home1025$/C:/Users/stefank/Desktop/2014_09_30_TGG_Balance_Sheet_Work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cole.e.chen/Dropbox/Precision%20Financial/Hyas/Finance/Financials/2020/02_February/2020-03-17_Hyas_Financials_Feb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C:/C:/Users/nicole.e.chen/Fischler%20Bookkeeping%20Solutions/Fischler%20Bookkeeping%20Solutions%20-%20Documents/FIT%20Solutions/Forecasts%20&amp;%20Budgets/2019/2019-03-31_FIT_2019%20Forecast-v13.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api.box.com/wopi/files/1086077431760/WOPIServiceId_TP_BOX_2/WOPIUserId_12608721265/221208%20-%20HYAS_Operating%20Model_Bank%20Debt%20Sensitivity%20Analysis%20v2.xlsx" TargetMode="External"/><Relationship Id="rId1" Type="http://schemas.openxmlformats.org/officeDocument/2006/relationships/externalLinkPath" Target="/wopi/files/1086077431760/WOPIServiceId_TP_BOX_2/WOPIUserId_12608721265/221208%20-%20HYAS_Operating%20Model_Bank%20Debt%20Sensitivity%20Analysi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
      <sheetName val="Menu"/>
      <sheetName val="Exec_Sum"/>
      <sheetName val="TBL"/>
      <sheetName val="KPI"/>
      <sheetName val="BS_Detail"/>
      <sheetName val="IS"/>
      <sheetName val="CF"/>
      <sheetName val="Notes"/>
      <sheetName val="IS_BvA"/>
      <sheetName val="DataTabs=&gt;"/>
      <sheetName val="KPI_Prep"/>
      <sheetName val="IS_Fcst"/>
      <sheetName val="IS_Prep"/>
      <sheetName val="Map"/>
      <sheetName val="BS_QB"/>
      <sheetName val="IS_QB"/>
      <sheetName val="CF_Prep"/>
      <sheetName val="AR_QB"/>
      <sheetName val="AP_QB"/>
      <sheetName val="OldTabs=&gt;"/>
      <sheetName val="IS_QB_ACCT"/>
      <sheetName val="IS_QB_"/>
      <sheetName val="IS_Acct"/>
      <sheetName val="IS_Class"/>
      <sheetName val="BreakEven"/>
    </sheetNames>
    <sheetDataSet>
      <sheetData sheetId="0" refreshError="1"/>
      <sheetData sheetId="1" refreshError="1">
        <row r="26">
          <cell r="O26">
            <v>2016</v>
          </cell>
        </row>
        <row r="27">
          <cell r="O27">
            <v>2016</v>
          </cell>
        </row>
        <row r="28">
          <cell r="O28">
            <v>42674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F2" t="str">
            <v>Jan</v>
          </cell>
        </row>
        <row r="3">
          <cell r="F3" t="str">
            <v>Feb</v>
          </cell>
        </row>
        <row r="4">
          <cell r="F4" t="str">
            <v>Mar</v>
          </cell>
        </row>
        <row r="5">
          <cell r="F5" t="str">
            <v>Apr</v>
          </cell>
        </row>
        <row r="6">
          <cell r="F6" t="str">
            <v>May</v>
          </cell>
        </row>
        <row r="7">
          <cell r="F7" t="str">
            <v>Jun</v>
          </cell>
        </row>
        <row r="8">
          <cell r="F8" t="str">
            <v>Jul</v>
          </cell>
        </row>
        <row r="9">
          <cell r="F9" t="str">
            <v>Aug</v>
          </cell>
        </row>
        <row r="10">
          <cell r="F10" t="str">
            <v>Sep</v>
          </cell>
        </row>
        <row r="11">
          <cell r="F11" t="str">
            <v>Oct</v>
          </cell>
        </row>
        <row r="12">
          <cell r="F12" t="str">
            <v>Nov</v>
          </cell>
        </row>
        <row r="13">
          <cell r="F13" t="str">
            <v>Dec</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JEs"/>
      <sheetName val="Overview"/>
      <sheetName val="1"/>
      <sheetName val="2"/>
      <sheetName val="3"/>
      <sheetName val="4"/>
      <sheetName val="5"/>
      <sheetName val="6"/>
      <sheetName val="7"/>
      <sheetName val="8"/>
      <sheetName val="9"/>
      <sheetName val="10a"/>
      <sheetName val="10b"/>
      <sheetName val="10c"/>
      <sheetName val="11a"/>
      <sheetName val="11b"/>
      <sheetName val="12a"/>
      <sheetName val="12b"/>
      <sheetName val="13"/>
      <sheetName val="14"/>
      <sheetName val="15"/>
      <sheetName val="16"/>
      <sheetName val="17"/>
      <sheetName val="18"/>
      <sheetName val="19"/>
      <sheetName val="20"/>
      <sheetName val="21"/>
      <sheetName val="22a"/>
      <sheetName val="22b"/>
      <sheetName val="23"/>
      <sheetName val="24"/>
      <sheetName val="25"/>
      <sheetName val="26"/>
      <sheetName val="27"/>
      <sheetName val="28"/>
      <sheetName val="29"/>
      <sheetName val="30"/>
      <sheetName val="Lists"/>
      <sheetName val="BS_QB"/>
    </sheetNames>
    <sheetDataSet>
      <sheetData sheetId="0" refreshError="1"/>
      <sheetData sheetId="1" refreshError="1"/>
      <sheetData sheetId="2">
        <row r="2">
          <cell r="D2">
            <v>2014</v>
          </cell>
        </row>
        <row r="3">
          <cell r="D3" t="str">
            <v>Sep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A3" t="str">
            <v>Jan</v>
          </cell>
        </row>
      </sheetData>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nual Summary"/>
      <sheetName val="PB_CACHE"/>
      <sheetName val="Debt Sensitivity"/>
      <sheetName val="S3 Adjusted Sheets&gt;"/>
      <sheetName val="SaaS Revenue"/>
      <sheetName val="Model &amp; Metrics"/>
      <sheetName val="Debt"/>
      <sheetName val="Original Model Sheets&gt;"/>
      <sheetName val="Summary"/>
      <sheetName val="IS"/>
      <sheetName val="BS"/>
      <sheetName val="Cash Flow"/>
      <sheetName val="Services Revenue"/>
      <sheetName val="COGS"/>
      <sheetName val="Sales"/>
      <sheetName val="Marketing"/>
      <sheetName val="G&amp;A"/>
      <sheetName val="R&amp;D"/>
      <sheetName val="TI&amp;S"/>
      <sheetName val="Staffing"/>
      <sheetName val="Commissions"/>
      <sheetName val="Company Actuals Starts Here -&gt;"/>
      <sheetName val="InvoicesByCustomer_inUSD"/>
      <sheetName val="IncomeByCustomer_inUSD"/>
      <sheetName val="BS_Detail"/>
      <sheetName val="BS from FS"/>
      <sheetName val="IS_Detail"/>
      <sheetName val="IS from 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3vc.com/abouts3" TargetMode="External"/><Relationship Id="rId2" Type="http://schemas.openxmlformats.org/officeDocument/2006/relationships/hyperlink" Target="https://www.s3vc.com/s3-resources" TargetMode="External"/><Relationship Id="rId1" Type="http://schemas.openxmlformats.org/officeDocument/2006/relationships/hyperlink" Target="https://www.s3vc.com/terms-of-u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4DC2C-6AB0-4B92-9410-E3BB11D3392E}">
  <sheetPr>
    <tabColor theme="1"/>
  </sheetPr>
  <dimension ref="A1:Z29"/>
  <sheetViews>
    <sheetView showGridLines="0" zoomScaleNormal="100" workbookViewId="0">
      <selection activeCell="D35" sqref="D35"/>
    </sheetView>
  </sheetViews>
  <sheetFormatPr defaultColWidth="9.140625" defaultRowHeight="15" customHeight="1" x14ac:dyDescent="0.25"/>
  <cols>
    <col min="1" max="1" width="1.85546875" style="3" customWidth="1"/>
    <col min="2" max="2" width="10.42578125" style="3" customWidth="1"/>
    <col min="3" max="17" width="11.42578125" style="3" customWidth="1"/>
    <col min="18" max="18" width="9.140625" style="3"/>
    <col min="19" max="19" width="24.140625" style="3" customWidth="1"/>
    <col min="20" max="16384" width="9.140625" style="3"/>
  </cols>
  <sheetData>
    <row r="1" spans="1:26" ht="19.5" customHeight="1" x14ac:dyDescent="0.3">
      <c r="B1" s="1" t="s">
        <v>0</v>
      </c>
      <c r="C1" s="1"/>
      <c r="D1" s="1"/>
      <c r="E1" s="1"/>
      <c r="F1" s="1"/>
      <c r="G1" s="1"/>
      <c r="H1" s="1"/>
      <c r="I1" s="1"/>
      <c r="J1" s="1"/>
      <c r="K1" s="1"/>
      <c r="L1" s="1"/>
      <c r="M1" s="1"/>
      <c r="N1" s="1"/>
      <c r="O1" s="1"/>
      <c r="P1" s="1"/>
      <c r="Q1" s="2" t="s">
        <v>1</v>
      </c>
    </row>
    <row r="3" spans="1:26" s="5" customFormat="1" ht="15" customHeight="1" x14ac:dyDescent="0.25">
      <c r="A3" s="4"/>
      <c r="B3" s="76" t="s">
        <v>2</v>
      </c>
      <c r="C3" s="4"/>
      <c r="D3" s="4"/>
      <c r="E3" s="4"/>
      <c r="F3" s="4"/>
      <c r="G3" s="4"/>
      <c r="H3" s="4"/>
      <c r="I3" s="4"/>
      <c r="J3" s="4"/>
      <c r="K3" s="4"/>
      <c r="L3" s="4"/>
      <c r="M3" s="4"/>
    </row>
    <row r="4" spans="1:26" s="5" customFormat="1" ht="15" customHeight="1" x14ac:dyDescent="0.25">
      <c r="A4" s="4"/>
      <c r="B4" s="77" t="s">
        <v>3</v>
      </c>
      <c r="C4" s="77"/>
      <c r="D4" s="77"/>
      <c r="E4" s="77"/>
      <c r="F4" s="77"/>
      <c r="G4" s="77"/>
      <c r="H4" s="77"/>
      <c r="I4" s="77"/>
      <c r="J4" s="77"/>
      <c r="K4" s="77"/>
      <c r="L4" s="77"/>
      <c r="M4" s="77"/>
    </row>
    <row r="5" spans="1:26" s="5" customFormat="1" ht="15" customHeight="1" x14ac:dyDescent="0.25">
      <c r="A5" s="4"/>
      <c r="B5" s="4" t="s">
        <v>4</v>
      </c>
      <c r="C5" s="4"/>
      <c r="D5" s="4"/>
      <c r="E5" s="4"/>
      <c r="F5" s="4"/>
      <c r="G5" s="4"/>
      <c r="H5" s="4"/>
      <c r="I5" s="4"/>
      <c r="J5" s="4"/>
      <c r="K5" s="4"/>
      <c r="L5" s="4"/>
      <c r="M5" s="4"/>
    </row>
    <row r="6" spans="1:26" s="5" customFormat="1" ht="15" customHeight="1" x14ac:dyDescent="0.25">
      <c r="A6" s="4"/>
      <c r="B6" s="78"/>
      <c r="C6" s="4"/>
      <c r="D6" s="4"/>
      <c r="E6" s="4"/>
      <c r="F6" s="4"/>
      <c r="G6" s="4"/>
      <c r="H6" s="4"/>
      <c r="I6" s="4"/>
      <c r="J6" s="4"/>
      <c r="K6" s="4"/>
      <c r="L6" s="4"/>
      <c r="M6" s="4"/>
    </row>
    <row r="7" spans="1:26" s="5" customFormat="1" ht="15" customHeight="1" x14ac:dyDescent="0.25">
      <c r="A7" s="4"/>
      <c r="B7" s="6" t="s">
        <v>5</v>
      </c>
      <c r="C7" s="6"/>
      <c r="D7" s="6"/>
      <c r="E7" s="6"/>
      <c r="F7" s="6"/>
      <c r="G7" s="6"/>
      <c r="H7" s="6"/>
      <c r="I7" s="6"/>
      <c r="J7" s="6"/>
      <c r="K7" s="6"/>
      <c r="L7" s="6"/>
      <c r="M7" s="6"/>
    </row>
    <row r="8" spans="1:26" s="5" customFormat="1" ht="15" customHeight="1" x14ac:dyDescent="0.25">
      <c r="A8" s="4"/>
      <c r="B8" s="94" t="s">
        <v>6</v>
      </c>
      <c r="C8" s="79"/>
      <c r="D8" s="79"/>
      <c r="E8" s="79"/>
      <c r="F8" s="79"/>
      <c r="G8" s="79"/>
      <c r="H8" s="79"/>
      <c r="I8" s="79"/>
      <c r="J8" s="79"/>
      <c r="K8" s="79"/>
      <c r="L8" s="79"/>
      <c r="M8" s="79"/>
    </row>
    <row r="9" spans="1:26" s="5" customFormat="1" ht="15" customHeight="1" x14ac:dyDescent="0.25">
      <c r="A9" s="4"/>
      <c r="B9" s="80" t="s">
        <v>7</v>
      </c>
      <c r="D9" s="4"/>
      <c r="E9" s="4"/>
      <c r="F9" s="4"/>
      <c r="G9" s="4"/>
      <c r="H9" s="4"/>
      <c r="I9" s="4"/>
      <c r="J9" s="4"/>
      <c r="K9" s="4"/>
      <c r="L9" s="4"/>
      <c r="M9" s="4"/>
    </row>
    <row r="10" spans="1:26" s="5" customFormat="1" ht="15" customHeight="1" x14ac:dyDescent="0.25">
      <c r="A10" s="4"/>
      <c r="B10" s="81" t="s">
        <v>8</v>
      </c>
      <c r="D10" s="4"/>
      <c r="E10" s="4"/>
      <c r="F10" s="4"/>
      <c r="G10" s="4"/>
      <c r="H10" s="4"/>
      <c r="I10" s="4"/>
      <c r="J10" s="4"/>
      <c r="K10" s="4"/>
      <c r="L10" s="4"/>
      <c r="M10" s="4"/>
    </row>
    <row r="11" spans="1:26" s="5" customFormat="1" ht="15" customHeight="1" x14ac:dyDescent="0.25">
      <c r="A11" s="4"/>
      <c r="D11" s="4"/>
      <c r="E11" s="4"/>
      <c r="F11" s="4"/>
      <c r="G11" s="4"/>
      <c r="H11" s="4"/>
      <c r="I11" s="4"/>
      <c r="J11" s="4"/>
      <c r="K11" s="4"/>
      <c r="L11" s="4"/>
      <c r="M11" s="4"/>
    </row>
    <row r="12" spans="1:26" s="5" customFormat="1" ht="15" customHeight="1" x14ac:dyDescent="0.25">
      <c r="A12" s="4"/>
      <c r="B12" s="76" t="s">
        <v>9</v>
      </c>
      <c r="C12" s="4"/>
      <c r="D12" s="4"/>
      <c r="E12" s="4"/>
      <c r="F12" s="4"/>
      <c r="G12" s="4"/>
      <c r="H12" s="4"/>
      <c r="I12" s="4"/>
      <c r="J12" s="4"/>
      <c r="K12" s="4"/>
      <c r="L12" s="4"/>
      <c r="M12" s="4"/>
    </row>
    <row r="13" spans="1:26" s="5" customFormat="1" ht="15" customHeight="1" x14ac:dyDescent="0.25">
      <c r="A13" s="4"/>
      <c r="B13" s="82" t="s">
        <v>10</v>
      </c>
      <c r="C13" s="83"/>
      <c r="D13" s="84"/>
      <c r="E13" s="84"/>
      <c r="F13" s="84"/>
      <c r="G13" s="77"/>
      <c r="H13" s="77"/>
      <c r="I13" s="77"/>
      <c r="J13" s="77"/>
      <c r="K13" s="77"/>
      <c r="L13" s="77"/>
      <c r="M13" s="77"/>
    </row>
    <row r="14" spans="1:26" s="5" customFormat="1" ht="15" customHeight="1" x14ac:dyDescent="0.25">
      <c r="A14" s="4"/>
      <c r="B14" s="109" t="s">
        <v>11</v>
      </c>
      <c r="D14" s="4"/>
      <c r="E14" s="4"/>
      <c r="F14" s="4"/>
      <c r="G14" s="4"/>
      <c r="H14" s="4"/>
      <c r="I14" s="4"/>
      <c r="J14" s="4"/>
      <c r="K14" s="4"/>
      <c r="L14" s="4"/>
      <c r="M14" s="4"/>
      <c r="V14"/>
      <c r="W14"/>
      <c r="X14"/>
      <c r="Y14"/>
      <c r="Z14"/>
    </row>
    <row r="15" spans="1:26" s="5" customFormat="1" ht="15" customHeight="1" x14ac:dyDescent="0.25">
      <c r="A15" s="4"/>
      <c r="B15" s="4"/>
      <c r="C15" s="4"/>
      <c r="D15" s="4"/>
      <c r="E15" s="4"/>
      <c r="F15" s="4"/>
      <c r="G15" s="4"/>
      <c r="H15" s="4"/>
      <c r="I15" s="4"/>
      <c r="J15" s="4"/>
      <c r="K15" s="4"/>
      <c r="L15" s="4"/>
      <c r="M15" s="4"/>
      <c r="N15" s="4"/>
      <c r="O15" s="4"/>
      <c r="P15" s="4"/>
      <c r="Q15" s="4"/>
      <c r="V15"/>
      <c r="W15"/>
      <c r="X15"/>
      <c r="Y15"/>
      <c r="Z15"/>
    </row>
    <row r="16" spans="1:26" ht="15" customHeight="1" x14ac:dyDescent="0.25">
      <c r="A16" s="4"/>
      <c r="B16" s="85" t="s">
        <v>12</v>
      </c>
      <c r="C16" s="4"/>
      <c r="D16" s="4"/>
      <c r="E16" s="4"/>
      <c r="F16" s="4"/>
      <c r="G16" s="4"/>
      <c r="H16" s="4"/>
      <c r="I16" s="4"/>
      <c r="J16" s="4"/>
      <c r="K16" s="4"/>
      <c r="L16" s="4"/>
      <c r="M16" s="4"/>
      <c r="N16" s="4"/>
      <c r="O16" s="4"/>
      <c r="P16" s="4"/>
      <c r="Q16" s="4"/>
      <c r="V16"/>
      <c r="W16"/>
      <c r="X16"/>
      <c r="Y16"/>
      <c r="Z16"/>
    </row>
    <row r="17" spans="1:26" ht="15" customHeight="1" x14ac:dyDescent="0.25">
      <c r="A17" s="4"/>
      <c r="B17" s="4" t="s">
        <v>13</v>
      </c>
      <c r="C17" s="4" t="s">
        <v>14</v>
      </c>
      <c r="E17" s="4"/>
      <c r="F17" s="4"/>
      <c r="G17" s="4"/>
      <c r="H17" s="4"/>
      <c r="I17" s="4"/>
      <c r="J17" s="4"/>
      <c r="K17" s="4"/>
      <c r="L17" s="4"/>
      <c r="M17" s="4"/>
      <c r="N17" s="4"/>
      <c r="O17" s="4"/>
      <c r="P17" s="4"/>
      <c r="Q17" s="4"/>
      <c r="V17"/>
      <c r="W17"/>
      <c r="X17"/>
      <c r="Y17"/>
      <c r="Z17"/>
    </row>
    <row r="18" spans="1:26" ht="15" customHeight="1" x14ac:dyDescent="0.25">
      <c r="A18" s="4"/>
      <c r="B18" s="4"/>
      <c r="C18" s="4"/>
      <c r="D18" s="4"/>
      <c r="E18" s="4"/>
      <c r="F18" s="4"/>
      <c r="G18" s="4"/>
      <c r="H18" s="4"/>
      <c r="I18" s="4"/>
      <c r="J18" s="4"/>
      <c r="K18" s="4"/>
      <c r="L18" s="4"/>
      <c r="M18" s="4"/>
      <c r="N18" s="4"/>
      <c r="O18" s="4"/>
      <c r="P18" s="4"/>
      <c r="Q18" s="4"/>
      <c r="V18"/>
      <c r="W18"/>
      <c r="X18"/>
      <c r="Y18"/>
      <c r="Z18"/>
    </row>
    <row r="19" spans="1:26" s="7" customFormat="1" ht="44.25" customHeight="1" x14ac:dyDescent="0.25">
      <c r="A19" s="86"/>
      <c r="B19" s="87"/>
      <c r="C19" s="87"/>
      <c r="D19" s="87"/>
      <c r="E19" s="87"/>
      <c r="F19" s="128" t="s">
        <v>15</v>
      </c>
      <c r="G19" s="128"/>
      <c r="H19" s="128"/>
      <c r="I19" s="128"/>
      <c r="J19" s="128"/>
      <c r="K19" s="128"/>
      <c r="L19" s="128"/>
      <c r="M19" s="128"/>
      <c r="N19" s="128"/>
      <c r="O19" s="128"/>
      <c r="P19" s="128"/>
      <c r="Q19" s="128"/>
      <c r="V19"/>
      <c r="W19"/>
      <c r="X19"/>
      <c r="Y19"/>
      <c r="Z19"/>
    </row>
    <row r="20" spans="1:26" s="7" customFormat="1" ht="15" customHeight="1" x14ac:dyDescent="0.25">
      <c r="A20" s="86"/>
      <c r="B20" s="87"/>
      <c r="C20" s="87"/>
      <c r="D20" s="87"/>
      <c r="E20" s="87"/>
      <c r="F20" s="129" t="s">
        <v>16</v>
      </c>
      <c r="G20" s="129"/>
      <c r="H20" s="129"/>
      <c r="I20" s="129"/>
      <c r="J20" s="129"/>
      <c r="K20" s="129"/>
      <c r="L20" s="129"/>
      <c r="M20" s="129"/>
      <c r="N20" s="129"/>
      <c r="O20" s="129"/>
      <c r="P20" s="129"/>
      <c r="Q20" s="129"/>
      <c r="V20"/>
      <c r="W20"/>
      <c r="X20"/>
      <c r="Y20"/>
      <c r="Z20"/>
    </row>
    <row r="21" spans="1:26" s="7" customFormat="1" ht="15" customHeight="1" x14ac:dyDescent="0.25">
      <c r="A21" s="86"/>
      <c r="B21" s="87"/>
      <c r="C21" s="87"/>
      <c r="D21" s="87"/>
      <c r="E21" s="87"/>
      <c r="F21" s="129" t="s">
        <v>17</v>
      </c>
      <c r="G21" s="129"/>
      <c r="H21" s="129"/>
      <c r="I21" s="129"/>
      <c r="J21" s="129"/>
      <c r="K21" s="129"/>
      <c r="L21" s="129"/>
      <c r="M21" s="129"/>
      <c r="N21" s="129"/>
      <c r="O21" s="129"/>
      <c r="P21" s="129"/>
      <c r="Q21" s="129"/>
      <c r="V21"/>
      <c r="W21"/>
      <c r="X21"/>
      <c r="Y21"/>
      <c r="Z21"/>
    </row>
    <row r="22" spans="1:26" s="7" customFormat="1" ht="15" customHeight="1" x14ac:dyDescent="0.25">
      <c r="A22" s="86"/>
      <c r="B22" s="87"/>
      <c r="C22" s="87"/>
      <c r="D22" s="87"/>
      <c r="E22" s="87"/>
      <c r="F22" s="130" t="s">
        <v>18</v>
      </c>
      <c r="G22" s="130"/>
      <c r="H22" s="130"/>
      <c r="I22" s="130"/>
      <c r="J22" s="130"/>
      <c r="K22" s="130"/>
      <c r="L22" s="130"/>
      <c r="M22" s="130"/>
      <c r="N22" s="130"/>
      <c r="O22" s="130"/>
      <c r="P22" s="130"/>
      <c r="Q22" s="130"/>
      <c r="V22"/>
      <c r="W22"/>
      <c r="X22"/>
      <c r="Y22"/>
      <c r="Z22"/>
    </row>
    <row r="23" spans="1:26" s="7" customFormat="1" ht="15" customHeight="1" x14ac:dyDescent="0.25">
      <c r="A23" s="86"/>
      <c r="B23" s="88"/>
      <c r="C23" s="86"/>
      <c r="D23" s="89"/>
      <c r="E23" s="90"/>
      <c r="F23" s="91"/>
      <c r="G23" s="90"/>
      <c r="H23" s="90"/>
      <c r="I23" s="90"/>
      <c r="J23" s="90"/>
      <c r="K23" s="90"/>
      <c r="L23" s="90"/>
      <c r="M23" s="90"/>
      <c r="N23" s="90"/>
      <c r="O23" s="90"/>
      <c r="P23" s="90"/>
      <c r="Q23" s="90"/>
      <c r="V23"/>
      <c r="W23"/>
      <c r="X23"/>
      <c r="Y23"/>
      <c r="Z23"/>
    </row>
    <row r="24" spans="1:26" ht="54.75" customHeight="1" x14ac:dyDescent="0.25">
      <c r="A24" s="4"/>
      <c r="B24" s="131" t="s">
        <v>19</v>
      </c>
      <c r="C24" s="131"/>
      <c r="D24" s="131"/>
      <c r="E24" s="131"/>
      <c r="F24" s="131"/>
      <c r="G24" s="131"/>
      <c r="H24" s="131"/>
      <c r="I24" s="131"/>
      <c r="J24" s="131"/>
      <c r="K24" s="131"/>
      <c r="L24" s="131"/>
      <c r="M24" s="131"/>
      <c r="N24" s="131"/>
      <c r="O24" s="131"/>
      <c r="P24" s="131"/>
      <c r="Q24" s="131"/>
      <c r="V24"/>
      <c r="W24"/>
      <c r="X24"/>
      <c r="Y24"/>
      <c r="Z24"/>
    </row>
    <row r="25" spans="1:26" ht="15.75" x14ac:dyDescent="0.25">
      <c r="A25" s="4"/>
      <c r="B25" s="92" t="s">
        <v>20</v>
      </c>
      <c r="C25" s="93"/>
      <c r="D25" s="93"/>
      <c r="E25" s="93"/>
      <c r="F25" s="93"/>
      <c r="G25" s="93"/>
      <c r="H25" s="93"/>
      <c r="I25" s="93"/>
      <c r="J25" s="93"/>
      <c r="K25" s="93"/>
      <c r="L25" s="93"/>
      <c r="M25" s="93"/>
      <c r="N25" s="93"/>
      <c r="O25" s="93"/>
      <c r="P25" s="93"/>
      <c r="Q25" s="93"/>
    </row>
    <row r="26" spans="1:26" ht="15" customHeight="1" x14ac:dyDescent="0.25">
      <c r="A26" s="4"/>
      <c r="B26" s="4"/>
      <c r="C26" s="4"/>
      <c r="D26" s="4"/>
      <c r="E26" s="4"/>
      <c r="F26" s="4"/>
      <c r="G26" s="4"/>
      <c r="H26" s="4"/>
      <c r="I26" s="4"/>
      <c r="J26" s="4"/>
      <c r="K26" s="4"/>
      <c r="L26" s="4"/>
      <c r="M26" s="4"/>
      <c r="N26" s="4"/>
      <c r="O26" s="4"/>
      <c r="P26" s="4"/>
      <c r="Q26" s="4"/>
    </row>
    <row r="27" spans="1:26" ht="15" customHeight="1" x14ac:dyDescent="0.25">
      <c r="A27" s="4"/>
      <c r="B27" s="4"/>
      <c r="C27" s="4"/>
      <c r="D27" s="4"/>
      <c r="E27" s="4"/>
      <c r="F27" s="4"/>
      <c r="G27" s="4"/>
      <c r="H27" s="4"/>
      <c r="I27" s="4"/>
      <c r="J27" s="4"/>
      <c r="K27" s="4"/>
      <c r="L27" s="4"/>
      <c r="M27" s="4"/>
      <c r="N27" s="4"/>
      <c r="O27" s="4"/>
      <c r="P27" s="4"/>
      <c r="Q27" s="4"/>
    </row>
    <row r="28" spans="1:26" ht="15" customHeight="1" x14ac:dyDescent="0.25">
      <c r="A28" s="4"/>
      <c r="B28" s="4"/>
      <c r="C28" s="4"/>
      <c r="D28" s="4"/>
      <c r="E28" s="4"/>
      <c r="F28" s="4"/>
      <c r="G28" s="4"/>
      <c r="H28" s="4"/>
      <c r="I28" s="4"/>
      <c r="J28" s="4"/>
      <c r="K28" s="4"/>
      <c r="L28" s="4"/>
      <c r="M28" s="4"/>
      <c r="N28" s="4"/>
      <c r="O28" s="4"/>
      <c r="P28" s="4"/>
      <c r="Q28" s="4"/>
    </row>
    <row r="29" spans="1:26" ht="15" customHeight="1" x14ac:dyDescent="0.25">
      <c r="A29" s="4"/>
      <c r="B29" s="4"/>
      <c r="C29" s="4"/>
      <c r="D29" s="4"/>
      <c r="E29" s="4"/>
      <c r="F29" s="4"/>
      <c r="G29" s="4"/>
      <c r="H29" s="4"/>
      <c r="I29" s="4"/>
      <c r="J29" s="4"/>
      <c r="K29" s="4"/>
      <c r="L29" s="4"/>
      <c r="M29" s="4"/>
      <c r="N29" s="4"/>
      <c r="O29" s="4"/>
      <c r="P29" s="4"/>
      <c r="Q29" s="4"/>
    </row>
  </sheetData>
  <mergeCells count="5">
    <mergeCell ref="F19:Q19"/>
    <mergeCell ref="F20:Q20"/>
    <mergeCell ref="F21:Q21"/>
    <mergeCell ref="F22:Q22"/>
    <mergeCell ref="B24:Q24"/>
  </mergeCells>
  <hyperlinks>
    <hyperlink ref="B25" r:id="rId1" xr:uid="{7C78A705-E66C-4E65-97BC-8CC906997DDD}"/>
    <hyperlink ref="F21:P21" r:id="rId2" display="&gt;&gt; Download other helpful resources like this one" xr:uid="{B39D90AA-7625-4AD7-B129-03E92102F9C2}"/>
    <hyperlink ref="F20:G20" r:id="rId3" display="&gt;&gt; About S3 Ventures" xr:uid="{65508ED5-F7BC-4D4F-AD37-39E2DAC612C7}"/>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49B58-3D72-43D2-9D95-8B73C7641BD1}">
  <sheetPr>
    <tabColor rgb="FF007DA0"/>
  </sheetPr>
  <dimension ref="A1:DB84"/>
  <sheetViews>
    <sheetView showGridLines="0" tabSelected="1" zoomScale="90" zoomScaleNormal="90" workbookViewId="0"/>
  </sheetViews>
  <sheetFormatPr defaultColWidth="9" defaultRowHeight="15" outlineLevelRow="1" x14ac:dyDescent="0.25"/>
  <cols>
    <col min="1" max="1" width="1.7109375" style="26" customWidth="1"/>
    <col min="2" max="2" width="23.7109375" style="26" bestFit="1" customWidth="1"/>
    <col min="3" max="3" width="22" style="26" customWidth="1"/>
    <col min="4" max="4" width="17.42578125" style="26" customWidth="1"/>
    <col min="5" max="5" width="26.42578125" style="26" bestFit="1" customWidth="1"/>
    <col min="6" max="6" width="15.5703125" style="26" customWidth="1"/>
    <col min="7" max="7" width="33" style="26" bestFit="1" customWidth="1"/>
    <col min="8" max="8" width="17.42578125" style="26" bestFit="1" customWidth="1"/>
    <col min="9" max="9" width="22.42578125" style="74" bestFit="1" customWidth="1"/>
    <col min="10" max="10" width="23" style="74" bestFit="1" customWidth="1"/>
    <col min="11" max="11" width="22.140625" style="74" bestFit="1" customWidth="1"/>
    <col min="12" max="12" width="22.140625" style="74" customWidth="1"/>
    <col min="13" max="13" width="14" style="113" bestFit="1" customWidth="1"/>
    <col min="14" max="14" width="19.28515625" style="74" bestFit="1" customWidth="1"/>
    <col min="15" max="15" width="23" style="74" bestFit="1" customWidth="1"/>
    <col min="16" max="16" width="22.140625" style="74" bestFit="1" customWidth="1"/>
    <col min="17" max="17" width="14" style="74" bestFit="1" customWidth="1"/>
    <col min="18" max="18" width="17.5703125" style="74" bestFit="1" customWidth="1"/>
    <col min="19" max="16384" width="9" style="74"/>
  </cols>
  <sheetData>
    <row r="1" spans="1:106" s="9" customFormat="1" ht="19.5" customHeight="1" thickBot="1" x14ac:dyDescent="0.3">
      <c r="B1" s="10" t="s">
        <v>0</v>
      </c>
      <c r="C1" s="11"/>
      <c r="D1" s="11"/>
      <c r="E1" s="11"/>
      <c r="F1" s="11"/>
      <c r="G1" s="11"/>
      <c r="H1" s="11"/>
      <c r="I1" s="12"/>
      <c r="J1" s="12"/>
      <c r="K1" s="12"/>
      <c r="L1" s="12"/>
      <c r="M1" s="110"/>
      <c r="N1" s="12"/>
      <c r="O1" s="12"/>
      <c r="P1" s="12"/>
      <c r="Q1" s="12"/>
      <c r="R1" s="12"/>
      <c r="S1" s="12"/>
      <c r="T1" s="12"/>
      <c r="U1" s="12"/>
      <c r="V1" s="12"/>
      <c r="W1" s="12"/>
      <c r="X1" s="12"/>
      <c r="Y1" s="12"/>
      <c r="Z1" s="12"/>
      <c r="AA1" s="12"/>
      <c r="AB1" s="12"/>
      <c r="AC1" s="12"/>
      <c r="AD1" s="12"/>
      <c r="AE1" s="12"/>
      <c r="AF1" s="12"/>
      <c r="AG1" s="12"/>
      <c r="AH1" s="12"/>
      <c r="AI1" s="12"/>
      <c r="AJ1" s="13"/>
      <c r="AK1" s="14"/>
      <c r="AL1" s="14"/>
      <c r="AM1" s="14"/>
      <c r="AN1" s="14"/>
      <c r="AO1" s="14"/>
      <c r="AP1" s="14"/>
      <c r="AQ1" s="14"/>
      <c r="AR1" s="14"/>
      <c r="AS1" s="14"/>
      <c r="AT1" s="14"/>
      <c r="AU1" s="14"/>
      <c r="AV1" s="14"/>
      <c r="AW1" s="14"/>
      <c r="AX1" s="14"/>
      <c r="AY1" s="14"/>
      <c r="AZ1" s="14"/>
      <c r="BA1" s="14"/>
      <c r="BB1" s="14"/>
      <c r="BC1" s="14"/>
      <c r="BD1" s="14"/>
      <c r="BE1" s="14"/>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106" s="9" customFormat="1" ht="15" customHeight="1" outlineLevel="1" x14ac:dyDescent="0.25">
      <c r="B2" s="104" t="s">
        <v>5</v>
      </c>
      <c r="C2" s="16"/>
      <c r="D2" s="16"/>
      <c r="E2" s="17"/>
      <c r="F2" s="17"/>
      <c r="G2" s="17"/>
      <c r="H2" s="17"/>
      <c r="I2" s="17"/>
      <c r="J2" s="17"/>
      <c r="K2" s="17"/>
      <c r="L2" s="115"/>
      <c r="M2" s="111"/>
      <c r="N2" s="18"/>
      <c r="O2" s="18"/>
      <c r="P2" s="18"/>
      <c r="Q2" s="18"/>
      <c r="R2" s="18"/>
      <c r="S2" s="18"/>
      <c r="T2" s="18"/>
      <c r="U2" s="18"/>
      <c r="V2" s="18"/>
      <c r="W2" s="18"/>
      <c r="X2" s="18"/>
      <c r="Y2" s="18"/>
      <c r="Z2" s="18"/>
      <c r="AA2" s="18"/>
      <c r="AB2" s="18"/>
      <c r="AC2" s="18"/>
      <c r="AD2" s="18"/>
      <c r="AE2" s="18"/>
      <c r="AF2" s="18"/>
      <c r="AG2" s="18"/>
      <c r="AH2" s="18"/>
      <c r="AI2" s="18"/>
      <c r="AJ2" s="19"/>
      <c r="AK2" s="19"/>
      <c r="AL2" s="19"/>
      <c r="AM2" s="19"/>
      <c r="AN2" s="19"/>
      <c r="AO2" s="19"/>
      <c r="AP2" s="19"/>
      <c r="AQ2" s="19"/>
      <c r="AR2" s="19"/>
      <c r="AS2" s="19"/>
      <c r="AT2" s="19"/>
      <c r="AU2" s="19"/>
      <c r="AV2" s="19"/>
      <c r="AW2" s="19"/>
      <c r="AX2" s="19"/>
      <c r="AY2" s="19"/>
      <c r="AZ2" s="19"/>
      <c r="BA2" s="20"/>
      <c r="BB2" s="19"/>
      <c r="BC2" s="19"/>
      <c r="BD2" s="19"/>
      <c r="BE2" s="19"/>
    </row>
    <row r="3" spans="1:106" s="9" customFormat="1" ht="15" customHeight="1" outlineLevel="1" x14ac:dyDescent="0.25">
      <c r="A3" s="21"/>
      <c r="B3" s="105" t="s">
        <v>21</v>
      </c>
      <c r="C3" s="22"/>
      <c r="D3" s="22"/>
      <c r="E3" s="23"/>
      <c r="F3" s="23"/>
      <c r="G3" s="23"/>
      <c r="H3" s="23"/>
      <c r="I3" s="23"/>
      <c r="J3" s="23"/>
      <c r="K3" s="23"/>
      <c r="L3" s="115"/>
      <c r="M3" s="111"/>
      <c r="N3" s="18"/>
      <c r="O3" s="18"/>
      <c r="P3" s="18"/>
      <c r="Q3" s="18"/>
      <c r="R3" s="18"/>
      <c r="S3" s="18"/>
      <c r="T3" s="18"/>
      <c r="U3" s="18"/>
      <c r="V3" s="18"/>
      <c r="W3" s="18"/>
      <c r="X3" s="18"/>
      <c r="Y3" s="18"/>
      <c r="Z3" s="18"/>
      <c r="AA3" s="18"/>
      <c r="AB3" s="18"/>
      <c r="AC3" s="18"/>
      <c r="AD3" s="18"/>
      <c r="AE3" s="18"/>
      <c r="AF3" s="18"/>
      <c r="AG3" s="18"/>
      <c r="AH3" s="18"/>
      <c r="AI3" s="18"/>
      <c r="AJ3" s="19"/>
      <c r="AK3" s="19"/>
      <c r="AL3" s="19"/>
      <c r="AM3" s="19"/>
      <c r="AN3" s="19"/>
      <c r="AO3" s="19"/>
      <c r="AP3" s="19"/>
      <c r="AQ3" s="19"/>
      <c r="AR3" s="19"/>
      <c r="AS3" s="19"/>
      <c r="AT3" s="19"/>
      <c r="AU3" s="19"/>
      <c r="AV3" s="19"/>
      <c r="AW3" s="19"/>
      <c r="AX3" s="19"/>
      <c r="AY3" s="19"/>
      <c r="AZ3" s="19"/>
      <c r="BA3" s="20"/>
      <c r="BB3" s="19"/>
      <c r="BC3" s="19"/>
      <c r="BD3" s="19"/>
      <c r="BE3" s="19"/>
    </row>
    <row r="4" spans="1:106" s="9" customFormat="1" ht="15" customHeight="1" outlineLevel="1" x14ac:dyDescent="0.25">
      <c r="A4" s="21"/>
      <c r="B4" s="106" t="s">
        <v>22</v>
      </c>
      <c r="C4" s="25"/>
      <c r="D4" s="25"/>
      <c r="E4" s="23"/>
      <c r="F4" s="23"/>
      <c r="G4" s="23"/>
      <c r="H4" s="23"/>
      <c r="I4" s="23"/>
      <c r="J4" s="23"/>
      <c r="K4" s="23"/>
      <c r="L4" s="115"/>
      <c r="M4" s="111"/>
      <c r="N4" s="18"/>
      <c r="O4" s="18"/>
      <c r="P4" s="18"/>
      <c r="Q4" s="18"/>
      <c r="R4" s="18"/>
      <c r="S4" s="18"/>
      <c r="T4" s="18"/>
      <c r="U4" s="18"/>
      <c r="V4" s="18"/>
      <c r="W4" s="18"/>
      <c r="X4" s="18"/>
      <c r="Y4" s="18"/>
      <c r="Z4" s="18"/>
      <c r="AA4" s="18"/>
      <c r="AB4" s="18"/>
      <c r="AC4" s="18"/>
      <c r="AD4" s="18"/>
      <c r="AE4" s="18"/>
      <c r="AF4" s="18"/>
      <c r="AG4" s="18"/>
      <c r="AH4" s="18"/>
      <c r="AI4" s="18"/>
      <c r="AJ4" s="19"/>
      <c r="AK4" s="19"/>
      <c r="AL4" s="19"/>
      <c r="AM4" s="19"/>
      <c r="AN4" s="19"/>
      <c r="AO4" s="19"/>
      <c r="AP4" s="19"/>
      <c r="AQ4" s="19"/>
      <c r="AR4" s="19"/>
      <c r="AS4" s="19"/>
      <c r="AT4" s="19"/>
      <c r="AU4" s="19"/>
      <c r="AV4" s="19"/>
      <c r="AW4" s="19"/>
      <c r="AX4" s="19"/>
      <c r="AY4" s="19"/>
      <c r="AZ4" s="19"/>
      <c r="BA4" s="20"/>
      <c r="BB4" s="19"/>
      <c r="BC4" s="19"/>
      <c r="BD4" s="19"/>
      <c r="BE4" s="19"/>
    </row>
    <row r="5" spans="1:106" s="9" customFormat="1" ht="15" customHeight="1" outlineLevel="1" x14ac:dyDescent="0.25">
      <c r="A5" s="21"/>
      <c r="B5" s="106" t="s">
        <v>23</v>
      </c>
      <c r="C5" s="25"/>
      <c r="D5" s="25"/>
      <c r="E5" s="23"/>
      <c r="F5" s="23"/>
      <c r="G5" s="23"/>
      <c r="H5" s="23"/>
      <c r="I5" s="23"/>
      <c r="J5" s="23"/>
      <c r="K5" s="23"/>
      <c r="L5" s="115"/>
      <c r="M5" s="111"/>
      <c r="N5" s="18"/>
      <c r="O5" s="18"/>
      <c r="P5" s="18"/>
      <c r="Q5" s="18"/>
      <c r="R5" s="18"/>
      <c r="S5" s="18"/>
      <c r="T5" s="18"/>
      <c r="U5" s="18"/>
      <c r="V5" s="18"/>
      <c r="W5" s="18"/>
      <c r="X5" s="18"/>
      <c r="Y5" s="18"/>
      <c r="Z5" s="18"/>
      <c r="AA5" s="18"/>
      <c r="AB5" s="18"/>
      <c r="AC5" s="18"/>
      <c r="AD5" s="18"/>
      <c r="AE5" s="18"/>
      <c r="AF5" s="18"/>
      <c r="AG5" s="18"/>
      <c r="AH5" s="18"/>
      <c r="AI5" s="18"/>
      <c r="AJ5" s="19"/>
      <c r="AK5" s="19"/>
      <c r="AL5" s="19"/>
      <c r="AM5" s="19"/>
      <c r="AN5" s="19"/>
      <c r="AO5" s="19"/>
      <c r="AP5" s="19"/>
      <c r="AQ5" s="19"/>
      <c r="AR5" s="19"/>
      <c r="AS5" s="19"/>
      <c r="AT5" s="19"/>
      <c r="AU5" s="19"/>
      <c r="AV5" s="19"/>
      <c r="AW5" s="19"/>
      <c r="AX5" s="19"/>
      <c r="AY5" s="19"/>
      <c r="AZ5" s="19"/>
      <c r="BA5" s="20"/>
      <c r="BB5" s="19"/>
      <c r="BC5" s="19"/>
      <c r="BD5" s="19"/>
      <c r="BE5" s="19"/>
    </row>
    <row r="6" spans="1:106" s="9" customFormat="1" ht="15" customHeight="1" outlineLevel="1" x14ac:dyDescent="0.25">
      <c r="A6" s="21"/>
      <c r="B6" s="106" t="s">
        <v>24</v>
      </c>
      <c r="C6" s="25"/>
      <c r="D6" s="25"/>
      <c r="E6" s="23"/>
      <c r="F6" s="23"/>
      <c r="G6" s="23"/>
      <c r="H6" s="23"/>
      <c r="I6" s="23"/>
      <c r="J6" s="23"/>
      <c r="K6" s="23"/>
      <c r="L6" s="115"/>
      <c r="M6" s="111"/>
      <c r="N6" s="18"/>
      <c r="O6" s="18"/>
      <c r="P6" s="18"/>
      <c r="Q6" s="18"/>
      <c r="R6" s="18"/>
      <c r="S6" s="18"/>
      <c r="T6" s="18"/>
      <c r="U6" s="18"/>
      <c r="V6" s="18"/>
      <c r="W6" s="18"/>
      <c r="X6" s="18"/>
      <c r="Y6" s="18"/>
      <c r="Z6" s="18"/>
      <c r="AA6" s="18"/>
      <c r="AB6" s="18"/>
      <c r="AC6" s="18"/>
      <c r="AD6" s="18"/>
      <c r="AE6" s="18"/>
      <c r="AF6" s="18"/>
      <c r="AG6" s="18"/>
      <c r="AH6" s="18"/>
      <c r="AI6" s="18"/>
      <c r="AJ6" s="19"/>
      <c r="AK6" s="19"/>
      <c r="AL6" s="19"/>
      <c r="AM6" s="19"/>
      <c r="AN6" s="19"/>
      <c r="AO6" s="19"/>
      <c r="AP6" s="19"/>
      <c r="AQ6" s="19"/>
      <c r="AR6" s="19"/>
      <c r="AS6" s="19"/>
      <c r="AT6" s="19"/>
      <c r="AU6" s="19"/>
      <c r="AV6" s="19"/>
      <c r="AW6" s="19"/>
      <c r="AX6" s="19"/>
      <c r="AY6" s="19"/>
      <c r="AZ6" s="19"/>
      <c r="BA6" s="20"/>
      <c r="BB6" s="19"/>
      <c r="BC6" s="19"/>
      <c r="BD6" s="19"/>
      <c r="BE6" s="19"/>
    </row>
    <row r="7" spans="1:106" s="9" customFormat="1" ht="15" customHeight="1" outlineLevel="1" x14ac:dyDescent="0.25">
      <c r="A7" s="21"/>
      <c r="B7" s="106" t="s">
        <v>25</v>
      </c>
      <c r="C7" s="25"/>
      <c r="D7" s="25"/>
      <c r="E7" s="23"/>
      <c r="F7" s="23"/>
      <c r="G7" s="23"/>
      <c r="H7" s="23"/>
      <c r="I7" s="23"/>
      <c r="J7" s="23"/>
      <c r="K7" s="23"/>
      <c r="L7" s="115"/>
      <c r="M7" s="111"/>
      <c r="N7" s="18"/>
      <c r="O7" s="18"/>
      <c r="P7" s="18"/>
      <c r="Q7" s="18"/>
      <c r="R7" s="18"/>
      <c r="S7" s="18"/>
      <c r="T7" s="18"/>
      <c r="U7" s="18"/>
      <c r="V7" s="18"/>
      <c r="W7" s="18"/>
      <c r="X7" s="18"/>
      <c r="Y7" s="18"/>
      <c r="Z7" s="18"/>
      <c r="AA7" s="18"/>
      <c r="AB7" s="18"/>
      <c r="AC7" s="18"/>
      <c r="AD7" s="18"/>
      <c r="AE7" s="18"/>
      <c r="AF7" s="18"/>
      <c r="AG7" s="18"/>
      <c r="AH7" s="18"/>
      <c r="AI7" s="18"/>
      <c r="AJ7" s="19"/>
      <c r="AK7" s="19"/>
      <c r="AL7" s="19"/>
      <c r="AM7" s="19"/>
      <c r="AN7" s="19"/>
      <c r="AO7" s="19"/>
      <c r="AP7" s="19"/>
      <c r="AQ7" s="19"/>
      <c r="AR7" s="19"/>
      <c r="AS7" s="19"/>
      <c r="AT7" s="19"/>
      <c r="AU7" s="19"/>
      <c r="AV7" s="19"/>
      <c r="AW7" s="19"/>
      <c r="AX7" s="19"/>
      <c r="AY7" s="19"/>
      <c r="AZ7" s="19"/>
      <c r="BA7" s="20"/>
      <c r="BB7" s="19"/>
      <c r="BC7" s="19"/>
      <c r="BD7" s="19"/>
      <c r="BE7" s="19"/>
    </row>
    <row r="8" spans="1:106" s="9" customFormat="1" ht="15" customHeight="1" outlineLevel="1" x14ac:dyDescent="0.25">
      <c r="A8" s="21"/>
      <c r="B8" s="106" t="s">
        <v>26</v>
      </c>
      <c r="C8" s="25"/>
      <c r="D8" s="25"/>
      <c r="E8" s="23"/>
      <c r="F8" s="23"/>
      <c r="G8" s="23"/>
      <c r="H8" s="23"/>
      <c r="I8" s="23"/>
      <c r="J8" s="23"/>
      <c r="K8" s="23"/>
      <c r="L8" s="115"/>
      <c r="M8" s="111"/>
      <c r="N8" s="18"/>
      <c r="O8" s="18"/>
      <c r="P8" s="18"/>
      <c r="Q8" s="18"/>
      <c r="R8" s="18"/>
      <c r="S8" s="18"/>
      <c r="T8" s="18"/>
      <c r="U8" s="18"/>
      <c r="V8" s="18"/>
      <c r="W8" s="18"/>
      <c r="X8" s="18"/>
      <c r="Y8" s="18"/>
      <c r="Z8" s="18"/>
      <c r="AA8" s="18"/>
      <c r="AB8" s="18"/>
      <c r="AC8" s="18"/>
      <c r="AD8" s="18"/>
      <c r="AE8" s="18"/>
      <c r="AF8" s="18"/>
      <c r="AG8" s="18"/>
      <c r="AH8" s="18"/>
      <c r="AI8" s="18"/>
      <c r="AJ8" s="19"/>
      <c r="AK8" s="19"/>
      <c r="AL8" s="19"/>
      <c r="AM8" s="19"/>
      <c r="AN8" s="19"/>
      <c r="AO8" s="19"/>
      <c r="AP8" s="19"/>
      <c r="AQ8" s="19"/>
      <c r="AR8" s="19"/>
      <c r="AS8" s="19"/>
      <c r="AT8" s="19"/>
      <c r="AU8" s="19"/>
      <c r="AV8" s="19"/>
      <c r="AW8" s="19"/>
      <c r="AX8" s="19"/>
      <c r="AY8" s="19"/>
      <c r="AZ8" s="19"/>
      <c r="BA8" s="20"/>
      <c r="BB8" s="19"/>
      <c r="BC8" s="19"/>
      <c r="BD8" s="19"/>
      <c r="BE8" s="19"/>
    </row>
    <row r="9" spans="1:106" s="9" customFormat="1" ht="15" customHeight="1" outlineLevel="1" x14ac:dyDescent="0.25">
      <c r="A9" s="21"/>
      <c r="B9" s="106" t="s">
        <v>71</v>
      </c>
      <c r="C9" s="25"/>
      <c r="D9" s="25"/>
      <c r="E9" s="23"/>
      <c r="F9" s="23"/>
      <c r="G9" s="23"/>
      <c r="H9" s="23"/>
      <c r="I9" s="114"/>
      <c r="J9" s="23"/>
      <c r="K9" s="23"/>
      <c r="L9" s="115"/>
      <c r="M9" s="111"/>
      <c r="N9" s="18"/>
      <c r="O9" s="18"/>
      <c r="P9" s="18"/>
      <c r="Q9" s="18"/>
      <c r="R9" s="18"/>
      <c r="S9" s="18"/>
      <c r="T9" s="18"/>
      <c r="U9" s="18"/>
      <c r="V9" s="18"/>
      <c r="W9" s="18"/>
      <c r="X9" s="18"/>
      <c r="Y9" s="18"/>
      <c r="Z9" s="18"/>
      <c r="AA9" s="18"/>
      <c r="AB9" s="18"/>
      <c r="AC9" s="18"/>
      <c r="AD9" s="18"/>
      <c r="AE9" s="18"/>
      <c r="AF9" s="18"/>
      <c r="AG9" s="18"/>
      <c r="AH9" s="18"/>
      <c r="AI9" s="18"/>
      <c r="AJ9" s="19"/>
      <c r="AK9" s="19"/>
      <c r="AL9" s="19"/>
      <c r="AM9" s="19"/>
      <c r="AN9" s="19"/>
      <c r="AO9" s="19"/>
      <c r="AP9" s="19"/>
      <c r="AQ9" s="19"/>
      <c r="AR9" s="19"/>
      <c r="AS9" s="19"/>
      <c r="AT9" s="19"/>
      <c r="AU9" s="19"/>
      <c r="AV9" s="19"/>
      <c r="AW9" s="19"/>
      <c r="AX9" s="19"/>
      <c r="AY9" s="19"/>
      <c r="AZ9" s="19"/>
      <c r="BA9" s="20"/>
      <c r="BB9" s="19"/>
      <c r="BC9" s="19"/>
      <c r="BD9" s="19"/>
      <c r="BE9" s="19"/>
    </row>
    <row r="10" spans="1:106" s="9" customFormat="1" ht="15" customHeight="1" outlineLevel="1" x14ac:dyDescent="0.25">
      <c r="A10" s="21"/>
      <c r="B10" s="106" t="s">
        <v>27</v>
      </c>
      <c r="C10" s="25"/>
      <c r="D10" s="25"/>
      <c r="E10" s="23"/>
      <c r="F10" s="23"/>
      <c r="G10" s="23"/>
      <c r="H10" s="23"/>
      <c r="I10" s="23"/>
      <c r="J10" s="23"/>
      <c r="K10" s="23"/>
      <c r="L10" s="115"/>
      <c r="M10" s="111"/>
      <c r="N10" s="18"/>
      <c r="O10" s="18"/>
      <c r="P10" s="18"/>
      <c r="Q10" s="18"/>
      <c r="R10" s="18"/>
      <c r="S10" s="18"/>
      <c r="T10" s="18"/>
      <c r="U10" s="18"/>
      <c r="V10" s="18"/>
      <c r="W10" s="18"/>
      <c r="X10" s="18"/>
      <c r="Y10" s="18"/>
      <c r="Z10" s="18"/>
      <c r="AA10" s="18"/>
      <c r="AB10" s="18"/>
      <c r="AC10" s="18"/>
      <c r="AD10" s="18"/>
      <c r="AE10" s="18"/>
      <c r="AF10" s="18"/>
      <c r="AG10" s="18"/>
      <c r="AH10" s="18"/>
      <c r="AI10" s="18"/>
      <c r="AJ10" s="19"/>
      <c r="AK10" s="19"/>
      <c r="AL10" s="19"/>
      <c r="AM10" s="19"/>
      <c r="AN10" s="19"/>
      <c r="AO10" s="19"/>
      <c r="AP10" s="19"/>
      <c r="AQ10" s="19"/>
      <c r="AR10" s="19"/>
      <c r="AS10" s="19"/>
      <c r="AT10" s="19"/>
      <c r="AU10" s="19"/>
      <c r="AV10" s="19"/>
      <c r="AW10" s="19"/>
      <c r="AX10" s="19"/>
      <c r="AY10" s="19"/>
      <c r="AZ10" s="19"/>
      <c r="BA10" s="20"/>
      <c r="BB10" s="19"/>
      <c r="BC10" s="19"/>
      <c r="BD10" s="19"/>
      <c r="BE10" s="19"/>
    </row>
    <row r="11" spans="1:106" s="9" customFormat="1" ht="15" customHeight="1" outlineLevel="1" x14ac:dyDescent="0.25">
      <c r="A11" s="21"/>
      <c r="B11" s="106" t="s">
        <v>28</v>
      </c>
      <c r="C11" s="25"/>
      <c r="D11" s="25"/>
      <c r="E11" s="23"/>
      <c r="F11" s="23"/>
      <c r="G11" s="23"/>
      <c r="H11" s="23"/>
      <c r="I11" s="23"/>
      <c r="J11" s="23"/>
      <c r="K11" s="23"/>
      <c r="L11" s="115"/>
      <c r="M11" s="111"/>
      <c r="N11" s="18"/>
      <c r="O11" s="18"/>
      <c r="P11" s="18"/>
      <c r="Q11" s="18"/>
      <c r="R11" s="18"/>
      <c r="S11" s="18"/>
      <c r="T11" s="18"/>
      <c r="U11" s="18"/>
      <c r="V11" s="18"/>
      <c r="W11" s="18"/>
      <c r="X11" s="18"/>
      <c r="Y11" s="18"/>
      <c r="Z11" s="18"/>
      <c r="AA11" s="18"/>
      <c r="AB11" s="18"/>
      <c r="AC11" s="18"/>
      <c r="AD11" s="18"/>
      <c r="AE11" s="18"/>
      <c r="AF11" s="18"/>
      <c r="AG11" s="18"/>
      <c r="AH11" s="18"/>
      <c r="AI11" s="18"/>
      <c r="AJ11" s="19"/>
      <c r="AK11" s="19"/>
      <c r="AL11" s="19"/>
      <c r="AM11" s="19"/>
      <c r="AN11" s="19"/>
      <c r="AO11" s="19"/>
      <c r="AP11" s="19"/>
      <c r="AQ11" s="19"/>
      <c r="AR11" s="19"/>
      <c r="AS11" s="19"/>
      <c r="AT11" s="19"/>
      <c r="AU11" s="19"/>
      <c r="AV11" s="19"/>
      <c r="AW11" s="19"/>
      <c r="AX11" s="19"/>
      <c r="AY11" s="19"/>
      <c r="AZ11" s="19"/>
      <c r="BA11" s="20"/>
      <c r="BB11" s="19"/>
      <c r="BC11" s="19"/>
      <c r="BD11" s="19"/>
      <c r="BE11" s="19"/>
    </row>
    <row r="12" spans="1:106" s="9" customFormat="1" ht="15" customHeight="1" outlineLevel="1" x14ac:dyDescent="0.25">
      <c r="A12" s="21"/>
      <c r="B12" s="106" t="s">
        <v>65</v>
      </c>
      <c r="C12" s="25"/>
      <c r="D12" s="25"/>
      <c r="E12" s="23"/>
      <c r="F12" s="23"/>
      <c r="G12" s="23"/>
      <c r="H12" s="23"/>
      <c r="I12" s="23"/>
      <c r="J12" s="23"/>
      <c r="K12" s="23"/>
      <c r="L12" s="115"/>
      <c r="M12" s="111"/>
      <c r="N12" s="18"/>
      <c r="O12" s="18"/>
      <c r="P12" s="18"/>
      <c r="Q12" s="18"/>
      <c r="R12" s="18"/>
      <c r="S12" s="18"/>
      <c r="T12" s="18"/>
      <c r="U12" s="18"/>
      <c r="V12" s="18"/>
      <c r="W12" s="18"/>
      <c r="X12" s="18"/>
      <c r="Y12" s="18"/>
      <c r="Z12" s="18"/>
      <c r="AA12" s="18"/>
      <c r="AB12" s="18"/>
      <c r="AC12" s="18"/>
      <c r="AD12" s="18"/>
      <c r="AE12" s="18"/>
      <c r="AF12" s="18"/>
      <c r="AG12" s="18"/>
      <c r="AH12" s="18"/>
      <c r="AI12" s="18"/>
      <c r="AJ12" s="19"/>
      <c r="AK12" s="19"/>
      <c r="AL12" s="19"/>
      <c r="AM12" s="19"/>
      <c r="AN12" s="19"/>
      <c r="AO12" s="19"/>
      <c r="AP12" s="19"/>
      <c r="AQ12" s="19"/>
      <c r="AR12" s="19"/>
      <c r="AS12" s="19"/>
      <c r="AT12" s="19"/>
      <c r="AU12" s="19"/>
      <c r="AV12" s="19"/>
      <c r="AW12" s="19"/>
      <c r="AX12" s="19"/>
      <c r="AY12" s="19"/>
      <c r="AZ12" s="19"/>
      <c r="BA12" s="20"/>
      <c r="BB12" s="19"/>
      <c r="BC12" s="19"/>
      <c r="BD12" s="19"/>
      <c r="BE12" s="19"/>
    </row>
    <row r="13" spans="1:106" s="9" customFormat="1" ht="15" customHeight="1" outlineLevel="1" x14ac:dyDescent="0.25">
      <c r="A13" s="21"/>
      <c r="B13" s="106" t="s">
        <v>70</v>
      </c>
      <c r="C13" s="25"/>
      <c r="D13" s="25"/>
      <c r="E13" s="23"/>
      <c r="F13" s="23"/>
      <c r="G13" s="23"/>
      <c r="H13" s="23"/>
      <c r="I13" s="23"/>
      <c r="J13" s="23"/>
      <c r="K13" s="23"/>
      <c r="L13" s="115"/>
      <c r="M13" s="111"/>
      <c r="N13" s="18"/>
      <c r="O13" s="18"/>
      <c r="P13" s="18"/>
      <c r="Q13" s="18"/>
      <c r="R13" s="18"/>
      <c r="S13" s="18"/>
      <c r="T13" s="18"/>
      <c r="U13" s="18"/>
      <c r="V13" s="18"/>
      <c r="W13" s="18"/>
      <c r="X13" s="18"/>
      <c r="Y13" s="18"/>
      <c r="Z13" s="18"/>
      <c r="AA13" s="18"/>
      <c r="AB13" s="18"/>
      <c r="AC13" s="18"/>
      <c r="AD13" s="18"/>
      <c r="AE13" s="18"/>
      <c r="AF13" s="18"/>
      <c r="AG13" s="18"/>
      <c r="AH13" s="18"/>
      <c r="AI13" s="18"/>
      <c r="AJ13" s="19"/>
      <c r="AK13" s="19"/>
      <c r="AL13" s="19"/>
      <c r="AM13" s="19"/>
      <c r="AN13" s="19"/>
      <c r="AO13" s="19"/>
      <c r="AP13" s="19"/>
      <c r="AQ13" s="19"/>
      <c r="AR13" s="19"/>
      <c r="AS13" s="19"/>
      <c r="AT13" s="19"/>
      <c r="AU13" s="19"/>
      <c r="AV13" s="19"/>
      <c r="AW13" s="19"/>
      <c r="AX13" s="19"/>
      <c r="AY13" s="19"/>
      <c r="AZ13" s="19"/>
      <c r="BA13" s="20"/>
      <c r="BB13" s="19"/>
      <c r="BC13" s="19"/>
      <c r="BD13" s="19"/>
      <c r="BE13" s="19"/>
    </row>
    <row r="14" spans="1:106" s="9" customFormat="1" ht="15" customHeight="1" outlineLevel="1" x14ac:dyDescent="0.25">
      <c r="A14" s="21"/>
      <c r="B14" s="106" t="s">
        <v>29</v>
      </c>
      <c r="C14" s="25"/>
      <c r="D14" s="25"/>
      <c r="E14" s="23"/>
      <c r="F14" s="23"/>
      <c r="G14" s="23"/>
      <c r="H14" s="23"/>
      <c r="I14" s="23"/>
      <c r="J14" s="23"/>
      <c r="K14" s="23"/>
      <c r="L14" s="115"/>
      <c r="M14" s="111"/>
      <c r="N14" s="18"/>
      <c r="O14" s="18"/>
      <c r="P14" s="18"/>
      <c r="Q14" s="18"/>
      <c r="R14" s="18"/>
      <c r="S14" s="18"/>
      <c r="T14" s="18"/>
      <c r="U14" s="18"/>
      <c r="V14" s="18"/>
      <c r="W14" s="18"/>
      <c r="X14" s="18"/>
      <c r="Y14" s="18"/>
      <c r="Z14" s="18"/>
      <c r="AA14" s="18"/>
      <c r="AB14" s="18"/>
      <c r="AC14" s="18"/>
      <c r="AD14" s="18"/>
      <c r="AE14" s="18"/>
      <c r="AF14" s="18"/>
      <c r="AG14" s="18"/>
      <c r="AH14" s="18"/>
      <c r="AI14" s="18"/>
      <c r="AJ14" s="19"/>
      <c r="AK14" s="19"/>
      <c r="AL14" s="19"/>
      <c r="AM14" s="19"/>
      <c r="AN14" s="19"/>
      <c r="AO14" s="19"/>
      <c r="AP14" s="19"/>
      <c r="AQ14" s="19"/>
      <c r="AR14" s="19"/>
      <c r="AS14" s="19"/>
      <c r="AT14" s="19"/>
      <c r="AU14" s="19"/>
      <c r="AV14" s="19"/>
      <c r="AW14" s="19"/>
      <c r="AX14" s="19"/>
      <c r="AY14" s="19"/>
      <c r="AZ14" s="19"/>
      <c r="BA14" s="20"/>
      <c r="BB14" s="19"/>
      <c r="BC14" s="19"/>
      <c r="BD14" s="19"/>
      <c r="BE14" s="19"/>
    </row>
    <row r="15" spans="1:106" s="9" customFormat="1" ht="15" customHeight="1" outlineLevel="1" x14ac:dyDescent="0.25">
      <c r="A15" s="21"/>
      <c r="B15" s="106" t="s">
        <v>30</v>
      </c>
      <c r="C15" s="25"/>
      <c r="D15" s="25"/>
      <c r="E15" s="23"/>
      <c r="F15" s="23"/>
      <c r="G15" s="23"/>
      <c r="H15" s="23"/>
      <c r="I15" s="23"/>
      <c r="J15" s="23"/>
      <c r="K15" s="23"/>
      <c r="L15" s="115"/>
      <c r="M15" s="111"/>
      <c r="N15" s="18"/>
      <c r="O15" s="18"/>
      <c r="P15" s="18"/>
      <c r="Q15" s="18"/>
      <c r="R15" s="18"/>
      <c r="S15" s="18"/>
      <c r="T15" s="18"/>
      <c r="U15" s="18"/>
      <c r="V15" s="18"/>
      <c r="W15" s="18"/>
      <c r="X15" s="18"/>
      <c r="Y15" s="18"/>
      <c r="Z15" s="18"/>
      <c r="AA15" s="18"/>
      <c r="AB15" s="18"/>
      <c r="AC15" s="18"/>
      <c r="AD15" s="18"/>
      <c r="AE15" s="18"/>
      <c r="AF15" s="18"/>
      <c r="AG15" s="18"/>
      <c r="AH15" s="18"/>
      <c r="AI15" s="18"/>
      <c r="AJ15" s="19"/>
      <c r="AK15" s="19"/>
      <c r="AL15" s="19"/>
      <c r="AM15" s="19"/>
      <c r="AN15" s="19"/>
      <c r="AO15" s="19"/>
      <c r="AP15" s="19"/>
      <c r="AQ15" s="19"/>
      <c r="AR15" s="19"/>
      <c r="AS15" s="19"/>
      <c r="AT15" s="19"/>
      <c r="AU15" s="19"/>
      <c r="AV15" s="19"/>
      <c r="AW15" s="19"/>
      <c r="AX15" s="19"/>
      <c r="AY15" s="19"/>
      <c r="AZ15" s="19"/>
      <c r="BA15" s="20"/>
      <c r="BB15" s="19"/>
      <c r="BC15" s="19"/>
      <c r="BD15" s="19"/>
      <c r="BE15" s="19"/>
    </row>
    <row r="16" spans="1:106" s="9" customFormat="1" ht="15" customHeight="1" outlineLevel="1" x14ac:dyDescent="0.25">
      <c r="A16" s="21"/>
      <c r="B16" s="104"/>
      <c r="C16" s="25"/>
      <c r="D16" s="25"/>
      <c r="E16" s="23"/>
      <c r="F16" s="23"/>
      <c r="G16" s="23"/>
      <c r="H16" s="23"/>
      <c r="I16" s="23"/>
      <c r="J16" s="23"/>
      <c r="K16" s="23"/>
      <c r="L16" s="115"/>
      <c r="M16" s="111"/>
      <c r="N16" s="18"/>
      <c r="O16" s="18"/>
      <c r="P16" s="18"/>
      <c r="Q16" s="18"/>
      <c r="R16" s="18"/>
      <c r="S16" s="18"/>
      <c r="T16" s="18"/>
      <c r="U16" s="18"/>
      <c r="V16" s="18"/>
      <c r="W16" s="18"/>
      <c r="X16" s="18"/>
      <c r="Y16" s="18"/>
      <c r="Z16" s="18"/>
      <c r="AA16" s="18"/>
      <c r="AB16" s="18"/>
      <c r="AC16" s="18"/>
      <c r="AD16" s="18"/>
      <c r="AE16" s="18"/>
      <c r="AF16" s="18"/>
      <c r="AG16" s="18"/>
      <c r="AH16" s="18"/>
      <c r="AI16" s="18"/>
      <c r="AJ16" s="19"/>
      <c r="AK16" s="19"/>
      <c r="AL16" s="19"/>
      <c r="AM16" s="19"/>
      <c r="AN16" s="19"/>
      <c r="AO16" s="19"/>
      <c r="AP16" s="19"/>
      <c r="AQ16" s="19"/>
      <c r="AR16" s="19"/>
      <c r="AS16" s="19"/>
      <c r="AT16" s="19"/>
      <c r="AU16" s="19"/>
      <c r="AV16" s="19"/>
      <c r="AW16" s="19"/>
      <c r="AX16" s="19"/>
      <c r="AY16" s="19"/>
      <c r="AZ16" s="19"/>
      <c r="BA16" s="20"/>
      <c r="BB16" s="19"/>
      <c r="BC16" s="19"/>
      <c r="BD16" s="19"/>
      <c r="BE16" s="19"/>
    </row>
    <row r="17" spans="1:57" s="9" customFormat="1" ht="15" customHeight="1" outlineLevel="1" x14ac:dyDescent="0.25">
      <c r="A17" s="21"/>
      <c r="B17" s="108" t="s">
        <v>31</v>
      </c>
      <c r="C17" s="24"/>
      <c r="D17" s="24"/>
      <c r="E17" s="24"/>
      <c r="F17" s="24"/>
      <c r="G17" s="24"/>
      <c r="H17" s="24"/>
      <c r="I17" s="24"/>
      <c r="J17" s="24"/>
      <c r="K17" s="24"/>
      <c r="L17" s="115"/>
      <c r="M17" s="111"/>
      <c r="N17" s="18"/>
      <c r="O17" s="18"/>
      <c r="P17" s="18"/>
      <c r="Q17" s="18"/>
      <c r="R17" s="18"/>
      <c r="S17" s="18"/>
      <c r="T17" s="18"/>
      <c r="U17" s="18"/>
      <c r="V17" s="18"/>
      <c r="W17" s="18"/>
      <c r="X17" s="18"/>
      <c r="Y17" s="18"/>
      <c r="Z17" s="18"/>
      <c r="AA17" s="18"/>
      <c r="AB17" s="18"/>
      <c r="AC17" s="18"/>
      <c r="AD17" s="18"/>
      <c r="AE17" s="18"/>
      <c r="AF17" s="18"/>
      <c r="AG17" s="18"/>
      <c r="AH17" s="18"/>
      <c r="AI17" s="18"/>
      <c r="AJ17" s="19"/>
      <c r="AK17" s="19"/>
      <c r="AL17" s="19"/>
      <c r="AM17" s="19"/>
      <c r="AN17" s="19"/>
      <c r="AO17" s="19"/>
      <c r="AP17" s="19"/>
      <c r="AQ17" s="19"/>
      <c r="AR17" s="19"/>
      <c r="AS17" s="19"/>
      <c r="AT17" s="19"/>
      <c r="AU17" s="19"/>
      <c r="AV17" s="19"/>
      <c r="AW17" s="19"/>
      <c r="AX17" s="19"/>
      <c r="AY17" s="19"/>
      <c r="AZ17" s="19"/>
      <c r="BA17" s="20"/>
      <c r="BB17" s="19"/>
      <c r="BC17" s="19"/>
      <c r="BD17" s="19"/>
      <c r="BE17" s="19"/>
    </row>
    <row r="18" spans="1:57" s="9" customFormat="1" ht="15" customHeight="1" outlineLevel="1" x14ac:dyDescent="0.25">
      <c r="A18" s="21"/>
      <c r="B18" s="24"/>
      <c r="C18" s="24"/>
      <c r="D18" s="24"/>
      <c r="E18" s="24"/>
      <c r="F18" s="24"/>
      <c r="G18" s="24"/>
      <c r="H18" s="24"/>
      <c r="I18" s="24"/>
      <c r="J18" s="24"/>
      <c r="K18" s="24"/>
      <c r="L18" s="115"/>
      <c r="M18" s="111"/>
      <c r="N18" s="18"/>
      <c r="O18" s="18"/>
      <c r="P18" s="18"/>
      <c r="Q18" s="18"/>
      <c r="R18" s="18"/>
      <c r="S18" s="18"/>
      <c r="T18" s="18"/>
      <c r="U18" s="18"/>
      <c r="V18" s="18"/>
      <c r="W18" s="18"/>
      <c r="X18" s="18"/>
      <c r="Y18" s="18"/>
      <c r="Z18" s="18"/>
      <c r="AA18" s="18"/>
      <c r="AB18" s="18"/>
      <c r="AC18" s="18"/>
      <c r="AD18" s="18"/>
      <c r="AE18" s="18"/>
      <c r="AF18" s="18"/>
      <c r="AG18" s="18"/>
      <c r="AH18" s="18"/>
      <c r="AI18" s="18"/>
      <c r="AJ18" s="19"/>
      <c r="AK18" s="19"/>
      <c r="AL18" s="19"/>
      <c r="AM18" s="19"/>
      <c r="AN18" s="19"/>
      <c r="AO18" s="19"/>
      <c r="AP18" s="19"/>
      <c r="AQ18" s="19"/>
      <c r="AR18" s="19"/>
      <c r="AS18" s="19"/>
      <c r="AT18" s="19"/>
      <c r="AU18" s="19"/>
      <c r="AV18" s="19"/>
      <c r="AW18" s="19"/>
      <c r="AX18" s="19"/>
      <c r="AY18" s="19"/>
      <c r="AZ18" s="19"/>
      <c r="BA18" s="20"/>
      <c r="BB18" s="19"/>
      <c r="BC18" s="19"/>
      <c r="BD18" s="19"/>
      <c r="BE18" s="19"/>
    </row>
    <row r="19" spans="1:57" s="9" customFormat="1" ht="15" customHeight="1" outlineLevel="1" x14ac:dyDescent="0.25">
      <c r="A19" s="21"/>
      <c r="B19" s="21"/>
      <c r="C19" s="21"/>
      <c r="D19" s="21"/>
      <c r="E19" s="21"/>
      <c r="F19" s="21"/>
      <c r="G19" s="21"/>
      <c r="H19" s="21"/>
      <c r="I19" s="21"/>
      <c r="J19" s="18"/>
      <c r="K19" s="18"/>
      <c r="L19" s="18"/>
      <c r="M19" s="111"/>
      <c r="N19" s="18"/>
      <c r="O19" s="18"/>
      <c r="P19" s="18"/>
      <c r="Q19" s="18"/>
      <c r="R19" s="18"/>
      <c r="S19" s="18"/>
      <c r="T19" s="18"/>
      <c r="U19" s="18"/>
      <c r="V19" s="18"/>
      <c r="W19" s="18"/>
      <c r="X19" s="18"/>
      <c r="Y19" s="18"/>
      <c r="Z19" s="18"/>
      <c r="AA19" s="18"/>
      <c r="AB19" s="18"/>
      <c r="AC19" s="18"/>
      <c r="AD19" s="18"/>
      <c r="AE19" s="18"/>
      <c r="AF19" s="18"/>
      <c r="AG19" s="18"/>
      <c r="AH19" s="18"/>
      <c r="AI19" s="18"/>
      <c r="AJ19" s="19"/>
      <c r="AK19" s="19"/>
      <c r="AL19" s="19"/>
      <c r="AM19" s="19"/>
      <c r="AN19" s="19"/>
      <c r="AO19" s="19"/>
      <c r="AP19" s="19"/>
      <c r="AQ19" s="19"/>
      <c r="AR19" s="19"/>
      <c r="AS19" s="19"/>
      <c r="AT19" s="19"/>
      <c r="AU19" s="19"/>
      <c r="AV19" s="19"/>
      <c r="AW19" s="19"/>
      <c r="AX19" s="19"/>
      <c r="AY19" s="19"/>
      <c r="AZ19" s="19"/>
      <c r="BA19" s="20"/>
      <c r="BB19" s="19"/>
      <c r="BC19" s="19"/>
      <c r="BD19" s="19"/>
      <c r="BE19" s="19"/>
    </row>
    <row r="20" spans="1:57" ht="15.75" x14ac:dyDescent="0.25">
      <c r="B20" s="126" t="s">
        <v>32</v>
      </c>
      <c r="C20" s="72"/>
      <c r="D20" s="72"/>
      <c r="E20" s="72"/>
      <c r="F20" s="72"/>
      <c r="G20" s="72"/>
      <c r="H20" s="72"/>
      <c r="I20" s="73"/>
      <c r="J20" s="73"/>
      <c r="K20" s="73"/>
      <c r="L20" s="73"/>
      <c r="M20" s="112"/>
      <c r="N20" s="73"/>
      <c r="O20" s="73"/>
      <c r="P20" s="73"/>
      <c r="Q20" s="73"/>
      <c r="R20" s="73"/>
    </row>
    <row r="21" spans="1:57" ht="15.75" thickBot="1" x14ac:dyDescent="0.3">
      <c r="B21" s="27"/>
      <c r="C21" s="27"/>
      <c r="D21" s="27"/>
      <c r="E21" s="27"/>
      <c r="F21" s="27"/>
      <c r="G21" s="27"/>
      <c r="H21" s="27"/>
      <c r="I21" s="73"/>
      <c r="J21" s="73"/>
      <c r="K21" s="73"/>
      <c r="L21" s="73"/>
      <c r="M21" s="112"/>
      <c r="N21" s="73"/>
      <c r="O21" s="73"/>
      <c r="P21" s="73"/>
      <c r="Q21" s="73"/>
      <c r="R21" s="73"/>
    </row>
    <row r="22" spans="1:57" ht="17.25" customHeight="1" thickBot="1" x14ac:dyDescent="0.3">
      <c r="B22" s="28" t="s">
        <v>33</v>
      </c>
      <c r="C22" s="29"/>
      <c r="D22" s="18"/>
      <c r="E22" s="30" t="s">
        <v>34</v>
      </c>
      <c r="F22" s="31"/>
      <c r="G22" s="31"/>
      <c r="H22" s="31"/>
      <c r="I22" s="73"/>
      <c r="N22" s="73"/>
      <c r="O22" s="73"/>
      <c r="P22" s="73"/>
      <c r="Q22" s="73"/>
      <c r="R22" s="73"/>
    </row>
    <row r="23" spans="1:57" ht="15.75" thickBot="1" x14ac:dyDescent="0.3">
      <c r="B23" s="32" t="s">
        <v>35</v>
      </c>
      <c r="C23" s="67">
        <f>E84</f>
        <v>2500000</v>
      </c>
      <c r="D23" s="33"/>
      <c r="E23" s="45" t="s">
        <v>36</v>
      </c>
      <c r="F23" s="46"/>
      <c r="G23" s="47" t="s">
        <v>37</v>
      </c>
      <c r="H23" s="48"/>
      <c r="I23" s="73"/>
      <c r="N23" s="73"/>
      <c r="O23" s="73"/>
      <c r="P23" s="73"/>
      <c r="Q23" s="73"/>
      <c r="R23" s="73"/>
    </row>
    <row r="24" spans="1:57" x14ac:dyDescent="0.25">
      <c r="B24" s="37" t="s">
        <v>38</v>
      </c>
      <c r="C24" s="68">
        <f>H84-C23</f>
        <v>367395.83333333302</v>
      </c>
      <c r="D24" s="33"/>
      <c r="E24" s="38" t="s">
        <v>39</v>
      </c>
      <c r="F24" s="132">
        <v>2000000</v>
      </c>
      <c r="G24" s="39" t="s">
        <v>39</v>
      </c>
      <c r="H24" s="107">
        <v>500000</v>
      </c>
      <c r="I24" s="73"/>
      <c r="M24" s="74"/>
    </row>
    <row r="25" spans="1:57" x14ac:dyDescent="0.25">
      <c r="B25" s="40" t="s">
        <v>40</v>
      </c>
      <c r="C25" s="69">
        <f>F84</f>
        <v>288645.83333333326</v>
      </c>
      <c r="D25" s="41"/>
      <c r="E25" s="38" t="s">
        <v>41</v>
      </c>
      <c r="F25" s="133">
        <v>18</v>
      </c>
      <c r="G25" s="59" t="s">
        <v>42</v>
      </c>
      <c r="H25" s="95">
        <v>20</v>
      </c>
      <c r="I25" s="73"/>
      <c r="M25" s="74"/>
    </row>
    <row r="26" spans="1:57" ht="15.75" thickBot="1" x14ac:dyDescent="0.3">
      <c r="B26" s="44" t="s">
        <v>43</v>
      </c>
      <c r="C26" s="70">
        <f>G84</f>
        <v>78750</v>
      </c>
      <c r="D26" s="41"/>
      <c r="E26" s="38" t="s">
        <v>63</v>
      </c>
      <c r="F26" s="134">
        <f>IF($F$25&gt;$H$29,$F$24/($F$29-$F$25),$F$24/($F$29-$H$29))</f>
        <v>66666.666666666672</v>
      </c>
      <c r="G26" s="43" t="s">
        <v>63</v>
      </c>
      <c r="H26" s="124">
        <f>IF($H$25&gt;$H$29,$H$24/($F$29-$H$25),$H$24/($F$29-$H$29))</f>
        <v>17857.142857142859</v>
      </c>
      <c r="I26" s="73"/>
      <c r="M26" s="74"/>
    </row>
    <row r="27" spans="1:57" x14ac:dyDescent="0.25">
      <c r="B27" s="49" t="s">
        <v>45</v>
      </c>
      <c r="C27" s="71">
        <f>$F$31</f>
        <v>60000</v>
      </c>
      <c r="D27" s="50"/>
      <c r="E27" s="34" t="s">
        <v>44</v>
      </c>
      <c r="F27" s="35"/>
      <c r="G27" s="35"/>
      <c r="H27" s="36"/>
      <c r="I27" s="73"/>
      <c r="M27" s="74"/>
    </row>
    <row r="28" spans="1:57" x14ac:dyDescent="0.25">
      <c r="B28" s="49" t="s">
        <v>68</v>
      </c>
      <c r="C28" s="102">
        <f>H31</f>
        <v>6250</v>
      </c>
      <c r="D28" s="103"/>
      <c r="E28" s="38" t="s">
        <v>46</v>
      </c>
      <c r="F28" s="99">
        <v>8.5000000000000006E-2</v>
      </c>
      <c r="G28" s="39" t="s">
        <v>66</v>
      </c>
      <c r="H28" s="96">
        <v>18</v>
      </c>
      <c r="I28" s="73"/>
      <c r="M28" s="74"/>
    </row>
    <row r="29" spans="1:57" ht="15.75" thickBot="1" x14ac:dyDescent="0.3">
      <c r="B29" s="49" t="s">
        <v>64</v>
      </c>
      <c r="C29" s="102">
        <f>H32*C23</f>
        <v>6250</v>
      </c>
      <c r="D29" s="50"/>
      <c r="E29" s="42" t="s">
        <v>47</v>
      </c>
      <c r="F29" s="100">
        <v>48</v>
      </c>
      <c r="G29" s="43" t="s">
        <v>48</v>
      </c>
      <c r="H29" s="97">
        <v>18</v>
      </c>
      <c r="I29" s="73"/>
      <c r="M29" s="74"/>
    </row>
    <row r="30" spans="1:57" ht="15.75" thickBot="1" x14ac:dyDescent="0.3">
      <c r="B30" s="51" t="s">
        <v>49</v>
      </c>
      <c r="C30" s="127">
        <f>H33*C23</f>
        <v>6250</v>
      </c>
      <c r="E30" s="60" t="s">
        <v>50</v>
      </c>
      <c r="F30" s="61"/>
      <c r="G30" s="61"/>
      <c r="H30" s="62"/>
      <c r="I30" s="73"/>
      <c r="M30" s="74"/>
    </row>
    <row r="31" spans="1:57" x14ac:dyDescent="0.25">
      <c r="C31" s="101">
        <f>SUM(C27:C30)-C26</f>
        <v>0</v>
      </c>
      <c r="E31" s="38" t="s">
        <v>60</v>
      </c>
      <c r="F31" s="134">
        <f>(F32+F33)</f>
        <v>60000</v>
      </c>
      <c r="G31" s="59" t="s">
        <v>69</v>
      </c>
      <c r="H31" s="107">
        <v>6250</v>
      </c>
      <c r="I31" s="73"/>
      <c r="M31" s="74"/>
    </row>
    <row r="32" spans="1:57" x14ac:dyDescent="0.25">
      <c r="E32" s="119" t="s">
        <v>61</v>
      </c>
      <c r="F32" s="122">
        <v>30000</v>
      </c>
      <c r="G32" s="59" t="s">
        <v>51</v>
      </c>
      <c r="H32" s="98">
        <v>2.5000000000000001E-3</v>
      </c>
      <c r="I32" s="73"/>
      <c r="M32" s="74"/>
    </row>
    <row r="33" spans="2:15" ht="15.75" thickBot="1" x14ac:dyDescent="0.3">
      <c r="B33" s="101" t="s">
        <v>67</v>
      </c>
      <c r="E33" s="120" t="s">
        <v>62</v>
      </c>
      <c r="F33" s="121">
        <v>30000</v>
      </c>
      <c r="G33" s="43" t="s">
        <v>52</v>
      </c>
      <c r="H33" s="135">
        <v>2.5000000000000001E-3</v>
      </c>
      <c r="I33" s="73"/>
      <c r="M33" s="74"/>
    </row>
    <row r="34" spans="2:15" ht="15.75" thickBot="1" x14ac:dyDescent="0.3">
      <c r="E34" s="63"/>
      <c r="I34" s="73"/>
      <c r="M34" s="74"/>
      <c r="O34" s="125"/>
    </row>
    <row r="35" spans="2:15" ht="32.25" thickBot="1" x14ac:dyDescent="0.3">
      <c r="B35" s="52" t="s">
        <v>53</v>
      </c>
      <c r="C35" s="65" t="s">
        <v>54</v>
      </c>
      <c r="D35" s="65" t="s">
        <v>55</v>
      </c>
      <c r="E35" s="52" t="s">
        <v>56</v>
      </c>
      <c r="F35" s="53" t="s">
        <v>57</v>
      </c>
      <c r="G35" s="53" t="s">
        <v>50</v>
      </c>
      <c r="H35" s="54" t="s">
        <v>59</v>
      </c>
      <c r="I35" s="73"/>
      <c r="M35" s="74"/>
    </row>
    <row r="36" spans="2:15" ht="15.75" x14ac:dyDescent="0.25">
      <c r="B36" s="8">
        <v>1</v>
      </c>
      <c r="C36" s="75">
        <f>IF(B36=F$25,F$24,0)+ IF(B36=H$25,H$24,0)</f>
        <v>0</v>
      </c>
      <c r="D36" s="63">
        <f t="shared" ref="D36:D82" si="0">MAX(C36-E36,0)</f>
        <v>0</v>
      </c>
      <c r="E36" s="116">
        <f>IF(AND($B36&lt;=$F$29,$C36&gt;0,$B36&gt;$H$29),IF($B36&gt;$F$25,$F$26,0),0)+IF(AND($B36&lt;=$F$29,$C36&gt;0,$B36&gt;$H$29),IF($B36&gt;$H$25,$H$26,0),0)</f>
        <v>0</v>
      </c>
      <c r="F36" s="117">
        <f t="shared" ref="F36:F83" si="1">C36*F$28/12</f>
        <v>0</v>
      </c>
      <c r="G36" s="117">
        <f>SUM(IF($B36=1,F$31+$H$31,0),IF($B36=$F$25,$H$32*$F$24,0),IF($B36=H$25,H$32*H$24,0),IF($B36=F$29,H$33*(F$24+H$24),0))</f>
        <v>66250</v>
      </c>
      <c r="H36" s="55">
        <f>SUM(E36:G36)</f>
        <v>66250</v>
      </c>
      <c r="I36" s="73"/>
      <c r="M36" s="74"/>
      <c r="O36" s="125"/>
    </row>
    <row r="37" spans="2:15" ht="15.75" x14ac:dyDescent="0.25">
      <c r="B37" s="8">
        <f t="shared" ref="B37:B83" si="2">B36+1</f>
        <v>2</v>
      </c>
      <c r="C37" s="75">
        <f>IF(B37=F$25,F$24,0)+ IF(B37=H$25,H$24,0)+D36</f>
        <v>0</v>
      </c>
      <c r="D37" s="63">
        <f t="shared" si="0"/>
        <v>0</v>
      </c>
      <c r="E37" s="116">
        <f t="shared" ref="E37:E83" si="3">IF(AND($B37&lt;=$F$29,$C37&gt;0,$B37&gt;$H$29),IF($B37&gt;$F$25,$F$26,0),0)+IF(AND($B37&lt;=$F$29,$C37&gt;0,$B37&gt;$H$29),IF($B37&gt;$H$25,$H$26,0),0)</f>
        <v>0</v>
      </c>
      <c r="F37" s="117">
        <f t="shared" si="1"/>
        <v>0</v>
      </c>
      <c r="G37" s="117">
        <f>SUM(IF($B37=1,F$31+$H$31,0),IF($B37=$F$25,$H$32*$F$24,0),IF($B37=H$25,H$32*H$24,0),IF($B37=F$29,H$33*(F$24+H$24),0))</f>
        <v>0</v>
      </c>
      <c r="H37" s="55">
        <f t="shared" ref="H37:H83" si="4">SUM(E37:G37)</f>
        <v>0</v>
      </c>
      <c r="I37" s="73"/>
      <c r="J37" s="123"/>
      <c r="K37" s="123"/>
      <c r="M37" s="74"/>
      <c r="O37" s="125"/>
    </row>
    <row r="38" spans="2:15" ht="15.75" x14ac:dyDescent="0.25">
      <c r="B38" s="8">
        <f t="shared" si="2"/>
        <v>3</v>
      </c>
      <c r="C38" s="75">
        <f t="shared" ref="C38:C83" si="5">IF(B38=F$25,F$24,0)+ IF(B38=H$25,H$24,0)+D37</f>
        <v>0</v>
      </c>
      <c r="D38" s="63">
        <f t="shared" si="0"/>
        <v>0</v>
      </c>
      <c r="E38" s="116">
        <f t="shared" si="3"/>
        <v>0</v>
      </c>
      <c r="F38" s="117">
        <f t="shared" si="1"/>
        <v>0</v>
      </c>
      <c r="G38" s="117">
        <f>SUM(IF($B38=1,F$31+$H$31,0),IF($B38=$F$25,$H$32*$F$24,0),IF($B38=H$25,H$32*H$24,0),IF($B38=F$29,H$33*(F$24+H$24),0))</f>
        <v>0</v>
      </c>
      <c r="H38" s="55">
        <f t="shared" si="4"/>
        <v>0</v>
      </c>
      <c r="I38" s="73"/>
      <c r="J38" s="123"/>
      <c r="K38" s="123"/>
      <c r="M38" s="74"/>
      <c r="O38" s="125"/>
    </row>
    <row r="39" spans="2:15" ht="15.75" x14ac:dyDescent="0.25">
      <c r="B39" s="8">
        <f t="shared" si="2"/>
        <v>4</v>
      </c>
      <c r="C39" s="75">
        <f t="shared" si="5"/>
        <v>0</v>
      </c>
      <c r="D39" s="63">
        <f t="shared" si="0"/>
        <v>0</v>
      </c>
      <c r="E39" s="116">
        <f t="shared" si="3"/>
        <v>0</v>
      </c>
      <c r="F39" s="117">
        <f t="shared" si="1"/>
        <v>0</v>
      </c>
      <c r="G39" s="117">
        <f>SUM(IF($B39=1,F$31+$H$31,0),IF($B39=$F$25,$H$32*$F$24,0),IF($B39=H$25,H$32*H$24,0),IF($B39=F$29,H$33*(F$24+H$24),0))</f>
        <v>0</v>
      </c>
      <c r="H39" s="55">
        <f t="shared" si="4"/>
        <v>0</v>
      </c>
      <c r="I39" s="73"/>
      <c r="K39" s="123"/>
      <c r="M39" s="74"/>
      <c r="O39" s="125"/>
    </row>
    <row r="40" spans="2:15" ht="15.75" x14ac:dyDescent="0.25">
      <c r="B40" s="8">
        <f t="shared" si="2"/>
        <v>5</v>
      </c>
      <c r="C40" s="75">
        <f t="shared" si="5"/>
        <v>0</v>
      </c>
      <c r="D40" s="63">
        <f t="shared" si="0"/>
        <v>0</v>
      </c>
      <c r="E40" s="116">
        <f t="shared" si="3"/>
        <v>0</v>
      </c>
      <c r="F40" s="117">
        <f t="shared" si="1"/>
        <v>0</v>
      </c>
      <c r="G40" s="117">
        <f>SUM(IF($B40=1,F$31+$H$31,0),IF($B40=$F$25,$H$32*$F$24,0),IF($B40=H$25,H$32*H$24,0),IF($B40=F$29,H$33*(F$24+H$24),0))</f>
        <v>0</v>
      </c>
      <c r="H40" s="55">
        <f t="shared" si="4"/>
        <v>0</v>
      </c>
      <c r="I40" s="73"/>
      <c r="M40" s="74"/>
      <c r="O40" s="125"/>
    </row>
    <row r="41" spans="2:15" ht="15.75" x14ac:dyDescent="0.25">
      <c r="B41" s="8">
        <f t="shared" si="2"/>
        <v>6</v>
      </c>
      <c r="C41" s="75">
        <f>IF(B41=F$25,F$24,0)+ IF(B41=H$25,H$24,0)+D40</f>
        <v>0</v>
      </c>
      <c r="D41" s="63">
        <f t="shared" si="0"/>
        <v>0</v>
      </c>
      <c r="E41" s="116">
        <f t="shared" si="3"/>
        <v>0</v>
      </c>
      <c r="F41" s="117">
        <f t="shared" si="1"/>
        <v>0</v>
      </c>
      <c r="G41" s="117">
        <f>SUM(IF($B41=1,F$31+$H$31,0),IF($B41=$F$25,$H$32*$F$24,0),IF($B41=H$25,H$32*H$24,0),IF($B41=F$29,H$33*(F$24+H$24),0))</f>
        <v>0</v>
      </c>
      <c r="H41" s="55">
        <f t="shared" si="4"/>
        <v>0</v>
      </c>
      <c r="I41" s="73"/>
      <c r="M41" s="74"/>
      <c r="O41" s="125"/>
    </row>
    <row r="42" spans="2:15" ht="15.75" x14ac:dyDescent="0.25">
      <c r="B42" s="8">
        <f t="shared" si="2"/>
        <v>7</v>
      </c>
      <c r="C42" s="75">
        <f t="shared" si="5"/>
        <v>0</v>
      </c>
      <c r="D42" s="63">
        <f t="shared" si="0"/>
        <v>0</v>
      </c>
      <c r="E42" s="116">
        <f t="shared" si="3"/>
        <v>0</v>
      </c>
      <c r="F42" s="117">
        <f t="shared" si="1"/>
        <v>0</v>
      </c>
      <c r="G42" s="117">
        <f>SUM(IF($B42=1,F$31+$H$31,0),IF($B42=$F$25,$H$32*$F$24,0),IF($B42=H$25,H$32*H$24,0),IF($B42=F$29,H$33*(F$24+H$24),0))</f>
        <v>0</v>
      </c>
      <c r="H42" s="55">
        <f t="shared" si="4"/>
        <v>0</v>
      </c>
      <c r="I42" s="73"/>
      <c r="M42" s="74"/>
      <c r="O42" s="125"/>
    </row>
    <row r="43" spans="2:15" ht="15.75" x14ac:dyDescent="0.25">
      <c r="B43" s="8">
        <f t="shared" si="2"/>
        <v>8</v>
      </c>
      <c r="C43" s="75">
        <f t="shared" si="5"/>
        <v>0</v>
      </c>
      <c r="D43" s="63">
        <f t="shared" si="0"/>
        <v>0</v>
      </c>
      <c r="E43" s="116">
        <f t="shared" si="3"/>
        <v>0</v>
      </c>
      <c r="F43" s="117">
        <f t="shared" si="1"/>
        <v>0</v>
      </c>
      <c r="G43" s="117">
        <f>SUM(IF($B43=1,F$31+$H$31,0),IF($B43=$F$25,$H$32*$F$24,0),IF($B43=H$25,H$32*H$24,0),IF($B43=F$29,H$33*(F$24+H$24),0))</f>
        <v>0</v>
      </c>
      <c r="H43" s="55">
        <f t="shared" si="4"/>
        <v>0</v>
      </c>
      <c r="I43" s="73"/>
      <c r="M43" s="74"/>
      <c r="O43" s="125"/>
    </row>
    <row r="44" spans="2:15" ht="15.75" x14ac:dyDescent="0.25">
      <c r="B44" s="8">
        <f t="shared" si="2"/>
        <v>9</v>
      </c>
      <c r="C44" s="75">
        <f t="shared" si="5"/>
        <v>0</v>
      </c>
      <c r="D44" s="63">
        <f t="shared" si="0"/>
        <v>0</v>
      </c>
      <c r="E44" s="116">
        <f t="shared" si="3"/>
        <v>0</v>
      </c>
      <c r="F44" s="117">
        <f t="shared" si="1"/>
        <v>0</v>
      </c>
      <c r="G44" s="117">
        <f>SUM(IF($B44=1,F$31+$H$31,0),IF($B44=$F$25,$H$32*$F$24,0),IF($B44=H$25,H$32*H$24,0),IF($B44=F$29,H$33*(F$24+H$24),0))</f>
        <v>0</v>
      </c>
      <c r="H44" s="55">
        <f t="shared" si="4"/>
        <v>0</v>
      </c>
      <c r="I44" s="73"/>
      <c r="M44" s="74"/>
      <c r="O44" s="125"/>
    </row>
    <row r="45" spans="2:15" ht="15.75" x14ac:dyDescent="0.25">
      <c r="B45" s="8">
        <f t="shared" si="2"/>
        <v>10</v>
      </c>
      <c r="C45" s="75">
        <f>IF(B45=F$25,F$24,0)+ IF(B45=H$25,H$24,0)+D44</f>
        <v>0</v>
      </c>
      <c r="D45" s="63">
        <f t="shared" si="0"/>
        <v>0</v>
      </c>
      <c r="E45" s="116">
        <f t="shared" si="3"/>
        <v>0</v>
      </c>
      <c r="F45" s="117">
        <f t="shared" si="1"/>
        <v>0</v>
      </c>
      <c r="G45" s="117">
        <f>SUM(IF($B45=1,F$31+$H$31,0),IF($B45=$F$25,$H$32*$F$24,0),IF($B45=H$25,H$32*H$24,0),IF($B45=F$29,H$33*(F$24+H$24),0))</f>
        <v>0</v>
      </c>
      <c r="H45" s="55">
        <f t="shared" si="4"/>
        <v>0</v>
      </c>
      <c r="I45" s="73"/>
      <c r="M45" s="74"/>
      <c r="O45" s="125"/>
    </row>
    <row r="46" spans="2:15" ht="15.75" x14ac:dyDescent="0.25">
      <c r="B46" s="8">
        <f t="shared" si="2"/>
        <v>11</v>
      </c>
      <c r="C46" s="75">
        <f t="shared" si="5"/>
        <v>0</v>
      </c>
      <c r="D46" s="63">
        <f t="shared" si="0"/>
        <v>0</v>
      </c>
      <c r="E46" s="118">
        <f t="shared" si="3"/>
        <v>0</v>
      </c>
      <c r="F46" s="117">
        <f t="shared" si="1"/>
        <v>0</v>
      </c>
      <c r="G46" s="117">
        <f>SUM(IF($B46=1,F$31+$H$31,0),IF($B46=$F$25,$H$32*$F$24,0),IF($B46=H$25,H$32*H$24,0),IF($B46=F$29,H$33*(F$24+H$24),0))</f>
        <v>0</v>
      </c>
      <c r="H46" s="55">
        <f t="shared" si="4"/>
        <v>0</v>
      </c>
      <c r="I46" s="73"/>
      <c r="M46" s="74"/>
      <c r="O46" s="125"/>
    </row>
    <row r="47" spans="2:15" ht="15.75" x14ac:dyDescent="0.25">
      <c r="B47" s="8">
        <f t="shared" si="2"/>
        <v>12</v>
      </c>
      <c r="C47" s="75">
        <f>IF(B47=F$25,F$24,0)+ IF(B47=H$25,H$24,0)+D46</f>
        <v>0</v>
      </c>
      <c r="D47" s="63">
        <f>MAX(C47-E47,0)</f>
        <v>0</v>
      </c>
      <c r="E47" s="116">
        <f t="shared" si="3"/>
        <v>0</v>
      </c>
      <c r="F47" s="117">
        <f t="shared" si="1"/>
        <v>0</v>
      </c>
      <c r="G47" s="117">
        <f>SUM(IF($B47=1,F$31+$H$31,0),IF($B47=$F$25,$H$32*$F$24,0),IF($B47=H$25,H$32*H$24,0),IF($B47=F$29,H$33*(F$24+H$24),0))</f>
        <v>0</v>
      </c>
      <c r="H47" s="55">
        <f>SUM(E47:G47)</f>
        <v>0</v>
      </c>
      <c r="I47" s="73"/>
      <c r="M47" s="74"/>
      <c r="O47" s="125"/>
    </row>
    <row r="48" spans="2:15" ht="15.75" x14ac:dyDescent="0.25">
      <c r="B48" s="8">
        <f t="shared" si="2"/>
        <v>13</v>
      </c>
      <c r="C48" s="75">
        <f>IF(B48=F$25,F$24,0)+ IF(B48=H$25,H$24,0)+D47</f>
        <v>0</v>
      </c>
      <c r="D48" s="63">
        <f t="shared" si="0"/>
        <v>0</v>
      </c>
      <c r="E48" s="116">
        <f t="shared" si="3"/>
        <v>0</v>
      </c>
      <c r="F48" s="117">
        <f t="shared" si="1"/>
        <v>0</v>
      </c>
      <c r="G48" s="117">
        <f>SUM(IF($B48=1,F$31+$H$31,0),IF($B48=$F$25,$H$32*$F$24,0),IF($B48=H$25,H$32*H$24,0),IF($B48=F$29,H$33*(F$24+H$24),0))</f>
        <v>0</v>
      </c>
      <c r="H48" s="55">
        <f t="shared" si="4"/>
        <v>0</v>
      </c>
      <c r="I48" s="73"/>
      <c r="M48" s="74"/>
      <c r="O48" s="125"/>
    </row>
    <row r="49" spans="2:15" ht="15.75" x14ac:dyDescent="0.25">
      <c r="B49" s="8">
        <f t="shared" si="2"/>
        <v>14</v>
      </c>
      <c r="C49" s="75">
        <f>IF(B49=F$25,F$24,0)+ IF(B49=H$25,H$24,0)+D48</f>
        <v>0</v>
      </c>
      <c r="D49" s="63">
        <f t="shared" si="0"/>
        <v>0</v>
      </c>
      <c r="E49" s="116">
        <f t="shared" si="3"/>
        <v>0</v>
      </c>
      <c r="F49" s="117">
        <f t="shared" si="1"/>
        <v>0</v>
      </c>
      <c r="G49" s="117">
        <f>SUM(IF($B49=1,F$31+$H$31,0),IF($B49=$F$25,$H$32*$F$24,0),IF($B49=H$25,H$32*H$24,0),IF($B49=F$29,H$33*(F$24+H$24),0))</f>
        <v>0</v>
      </c>
      <c r="H49" s="55">
        <f t="shared" si="4"/>
        <v>0</v>
      </c>
      <c r="I49" s="73"/>
      <c r="M49" s="74"/>
      <c r="O49" s="125"/>
    </row>
    <row r="50" spans="2:15" ht="15.75" x14ac:dyDescent="0.25">
      <c r="B50" s="8">
        <f t="shared" si="2"/>
        <v>15</v>
      </c>
      <c r="C50" s="75">
        <f>IF(B50=F$25,F$24,0)+ IF(B50=H$25,H$24,0)+D49</f>
        <v>0</v>
      </c>
      <c r="D50" s="63">
        <f>MAX(C50-E50,0)</f>
        <v>0</v>
      </c>
      <c r="E50" s="116">
        <f>IF(AND($B50&lt;=$F$29,$C50&gt;0,$B50&gt;$H$29),IF($B50&gt;$F$25,$F$26,0),0)+IF(AND($B50&lt;=$F$29,$C50&gt;0,$B50&gt;$H$29),IF($B50&gt;$H$25,$H$26,0),0)</f>
        <v>0</v>
      </c>
      <c r="F50" s="117">
        <f t="shared" si="1"/>
        <v>0</v>
      </c>
      <c r="G50" s="117">
        <f>SUM(IF($B50=1,F$31+$H$31,0),IF($B50=$F$25,$H$32*$F$24,0),IF($B50=H$25,H$32*H$24,0),IF($B50=F$29,H$33*(F$24+H$24),0))</f>
        <v>0</v>
      </c>
      <c r="H50" s="55">
        <f t="shared" si="4"/>
        <v>0</v>
      </c>
      <c r="I50" s="73"/>
      <c r="M50" s="74"/>
      <c r="O50" s="125"/>
    </row>
    <row r="51" spans="2:15" ht="15.75" x14ac:dyDescent="0.25">
      <c r="B51" s="8">
        <f t="shared" si="2"/>
        <v>16</v>
      </c>
      <c r="C51" s="75">
        <f>IF(B51=F$25,F$24,0)+ IF(B51=H$25,H$24,0)+D50</f>
        <v>0</v>
      </c>
      <c r="D51" s="63">
        <f t="shared" si="0"/>
        <v>0</v>
      </c>
      <c r="E51" s="116">
        <f t="shared" si="3"/>
        <v>0</v>
      </c>
      <c r="F51" s="117">
        <f t="shared" si="1"/>
        <v>0</v>
      </c>
      <c r="G51" s="117">
        <f>SUM(IF($B51=1,F$31+$H$31,0),IF($B51=$F$25,$H$32*$F$24,0),IF($B51=H$25,H$32*H$24,0),IF($B51=F$29,H$33*(F$24+H$24),0))</f>
        <v>0</v>
      </c>
      <c r="H51" s="55">
        <f t="shared" si="4"/>
        <v>0</v>
      </c>
      <c r="I51" s="73"/>
      <c r="M51" s="74"/>
      <c r="O51" s="125"/>
    </row>
    <row r="52" spans="2:15" ht="15.75" x14ac:dyDescent="0.25">
      <c r="B52" s="8">
        <f t="shared" si="2"/>
        <v>17</v>
      </c>
      <c r="C52" s="75">
        <f t="shared" si="5"/>
        <v>0</v>
      </c>
      <c r="D52" s="63">
        <f t="shared" si="0"/>
        <v>0</v>
      </c>
      <c r="E52" s="116">
        <f t="shared" si="3"/>
        <v>0</v>
      </c>
      <c r="F52" s="117">
        <f t="shared" si="1"/>
        <v>0</v>
      </c>
      <c r="G52" s="117">
        <f>SUM(IF($B52=1,F$31+$H$31,0),IF($B52=$F$25,$H$32*$F$24,0),IF($B52=H$25,H$32*H$24,0),IF($B52=F$29,H$33*(F$24+H$24),0))</f>
        <v>0</v>
      </c>
      <c r="H52" s="55">
        <f t="shared" si="4"/>
        <v>0</v>
      </c>
      <c r="I52" s="73"/>
      <c r="M52" s="74"/>
      <c r="O52" s="125"/>
    </row>
    <row r="53" spans="2:15" ht="15.75" x14ac:dyDescent="0.25">
      <c r="B53" s="8">
        <f t="shared" si="2"/>
        <v>18</v>
      </c>
      <c r="C53" s="75">
        <f>IF(B53=F$25,F$24,0)+ IF(B53=H$25,H$24,0)+D52</f>
        <v>2000000</v>
      </c>
      <c r="D53" s="63">
        <f t="shared" si="0"/>
        <v>2000000</v>
      </c>
      <c r="E53" s="116">
        <f t="shared" si="3"/>
        <v>0</v>
      </c>
      <c r="F53" s="117">
        <f t="shared" si="1"/>
        <v>14166.666666666666</v>
      </c>
      <c r="G53" s="117">
        <f>SUM(IF($B53=1,F$31+$H$31,0),IF($B53=$F$25,$H$32*$F$24,0),IF($B53=H$25,H$32*H$24,0),IF($B53=F$29,H$33*(F$24+H$24),0))</f>
        <v>5000</v>
      </c>
      <c r="H53" s="55">
        <f t="shared" si="4"/>
        <v>19166.666666666664</v>
      </c>
      <c r="I53" s="73"/>
      <c r="M53" s="74"/>
      <c r="O53" s="125"/>
    </row>
    <row r="54" spans="2:15" ht="15.75" x14ac:dyDescent="0.25">
      <c r="B54" s="8">
        <f t="shared" si="2"/>
        <v>19</v>
      </c>
      <c r="C54" s="75">
        <f>IF(B54=F$25,F$24,0)+ IF(B54=H$25,H$24,0)+D53</f>
        <v>2000000</v>
      </c>
      <c r="D54" s="63">
        <f>MAX(C54-E54,0)</f>
        <v>1933333.3333333333</v>
      </c>
      <c r="E54" s="116">
        <f>IF(AND($B54&lt;=$F$29,$C54&gt;0,$B54&gt;$H$29),IF($B54&gt;$F$25,$F$26,0),0)+IF(AND($B54&lt;=$F$29,$C54&gt;0,$B54&gt;$H$29),IF($B54&gt;$H$25,$H$26,0),0)</f>
        <v>66666.666666666672</v>
      </c>
      <c r="F54" s="117">
        <f t="shared" si="1"/>
        <v>14166.666666666666</v>
      </c>
      <c r="G54" s="117">
        <f>SUM(IF($B54=1,F$31+$H$31,0),IF($B54=$F$25,$H$32*$F$24,0),IF($B54=H$25,H$32*H$24,0),IF($B54=F$29,H$33*(F$24+H$24),0))</f>
        <v>0</v>
      </c>
      <c r="H54" s="55">
        <f t="shared" si="4"/>
        <v>80833.333333333343</v>
      </c>
      <c r="I54" s="73"/>
      <c r="M54" s="74"/>
      <c r="O54" s="125"/>
    </row>
    <row r="55" spans="2:15" ht="15.75" x14ac:dyDescent="0.25">
      <c r="B55" s="8">
        <f t="shared" si="2"/>
        <v>20</v>
      </c>
      <c r="C55" s="75">
        <f>IF(B55=F$25,F$24,0)+ IF(B55=H$25,H$24,0)+D54</f>
        <v>2433333.333333333</v>
      </c>
      <c r="D55" s="63">
        <f t="shared" si="0"/>
        <v>2366666.6666666665</v>
      </c>
      <c r="E55" s="116">
        <f t="shared" si="3"/>
        <v>66666.666666666672</v>
      </c>
      <c r="F55" s="117">
        <f t="shared" si="1"/>
        <v>17236.111111111109</v>
      </c>
      <c r="G55" s="117">
        <f>SUM(IF($B55=1,F$31+$H$31,0),IF($B55=$F$25,$H$32*$F$24,0),IF($B55=H$25,H$32*H$24,0),IF($B55=F$29,H$33*(F$24+H$24),0))</f>
        <v>1250</v>
      </c>
      <c r="H55" s="55">
        <f t="shared" si="4"/>
        <v>85152.777777777781</v>
      </c>
      <c r="I55" s="73"/>
      <c r="M55" s="74"/>
      <c r="O55" s="125"/>
    </row>
    <row r="56" spans="2:15" ht="15.75" x14ac:dyDescent="0.25">
      <c r="B56" s="8">
        <f t="shared" si="2"/>
        <v>21</v>
      </c>
      <c r="C56" s="75">
        <f t="shared" si="5"/>
        <v>2366666.6666666665</v>
      </c>
      <c r="D56" s="63">
        <f t="shared" si="0"/>
        <v>2282142.8571428568</v>
      </c>
      <c r="E56" s="116">
        <f t="shared" si="3"/>
        <v>84523.809523809527</v>
      </c>
      <c r="F56" s="117">
        <f t="shared" si="1"/>
        <v>16763.888888888887</v>
      </c>
      <c r="G56" s="117">
        <f>SUM(IF($B56=1,F$31+$H$31,0),IF($B56=$F$25,$H$32*$F$24,0),IF($B56=H$25,H$32*H$24,0),IF($B56=F$29,H$33*(F$24+H$24),0))</f>
        <v>0</v>
      </c>
      <c r="H56" s="55">
        <f t="shared" si="4"/>
        <v>101287.69841269842</v>
      </c>
      <c r="I56" s="73"/>
      <c r="M56" s="74"/>
      <c r="O56" s="125"/>
    </row>
    <row r="57" spans="2:15" ht="15.75" x14ac:dyDescent="0.25">
      <c r="B57" s="8">
        <f t="shared" si="2"/>
        <v>22</v>
      </c>
      <c r="C57" s="75">
        <f t="shared" si="5"/>
        <v>2282142.8571428568</v>
      </c>
      <c r="D57" s="63">
        <f t="shared" si="0"/>
        <v>2197619.0476190471</v>
      </c>
      <c r="E57" s="116">
        <f t="shared" si="3"/>
        <v>84523.809523809527</v>
      </c>
      <c r="F57" s="117">
        <f t="shared" si="1"/>
        <v>16165.178571428571</v>
      </c>
      <c r="G57" s="117">
        <f>SUM(IF($B57=1,F$31+$H$31,0),IF($B57=$F$25,$H$32*$F$24,0),IF($B57=H$25,H$32*H$24,0),IF($B57=F$29,H$33*(F$24+H$24),0))</f>
        <v>0</v>
      </c>
      <c r="H57" s="55">
        <f t="shared" si="4"/>
        <v>100688.98809523809</v>
      </c>
      <c r="I57" s="73"/>
      <c r="M57" s="74"/>
      <c r="O57" s="125"/>
    </row>
    <row r="58" spans="2:15" ht="15.75" x14ac:dyDescent="0.25">
      <c r="B58" s="8">
        <f t="shared" si="2"/>
        <v>23</v>
      </c>
      <c r="C58" s="75">
        <f t="shared" si="5"/>
        <v>2197619.0476190471</v>
      </c>
      <c r="D58" s="63">
        <f t="shared" si="0"/>
        <v>2113095.2380952374</v>
      </c>
      <c r="E58" s="116">
        <f t="shared" si="3"/>
        <v>84523.809523809527</v>
      </c>
      <c r="F58" s="117">
        <f t="shared" si="1"/>
        <v>15566.468253968253</v>
      </c>
      <c r="G58" s="117">
        <f>SUM(IF($B58=1,F$31+$H$31,0),IF($B58=$F$25,$H$32*$F$24,0),IF($B58=H$25,H$32*H$24,0),IF($B58=F$29,H$33*(F$24+H$24),0))</f>
        <v>0</v>
      </c>
      <c r="H58" s="55">
        <f t="shared" si="4"/>
        <v>100090.27777777778</v>
      </c>
      <c r="I58" s="73"/>
      <c r="M58" s="74"/>
      <c r="O58" s="125"/>
    </row>
    <row r="59" spans="2:15" ht="15.75" x14ac:dyDescent="0.25">
      <c r="B59" s="8">
        <f t="shared" si="2"/>
        <v>24</v>
      </c>
      <c r="C59" s="75">
        <f t="shared" si="5"/>
        <v>2113095.2380952374</v>
      </c>
      <c r="D59" s="63">
        <f t="shared" si="0"/>
        <v>2028571.4285714279</v>
      </c>
      <c r="E59" s="116">
        <f t="shared" si="3"/>
        <v>84523.809523809527</v>
      </c>
      <c r="F59" s="117">
        <f t="shared" si="1"/>
        <v>14967.757936507931</v>
      </c>
      <c r="G59" s="117">
        <f>SUM(IF($B59=1,F$31+$H$31,0),IF($B59=$F$25,$H$32*$F$24,0),IF($B59=H$25,H$32*H$24,0),IF($B59=F$29,H$33*(F$24+H$24),0))</f>
        <v>0</v>
      </c>
      <c r="H59" s="55">
        <f t="shared" si="4"/>
        <v>99491.567460317456</v>
      </c>
      <c r="I59" s="73"/>
      <c r="M59" s="74"/>
      <c r="O59" s="125"/>
    </row>
    <row r="60" spans="2:15" ht="15.75" x14ac:dyDescent="0.25">
      <c r="B60" s="8">
        <f t="shared" si="2"/>
        <v>25</v>
      </c>
      <c r="C60" s="75">
        <f t="shared" si="5"/>
        <v>2028571.4285714279</v>
      </c>
      <c r="D60" s="63">
        <f t="shared" si="0"/>
        <v>1944047.6190476185</v>
      </c>
      <c r="E60" s="116">
        <f t="shared" si="3"/>
        <v>84523.809523809527</v>
      </c>
      <c r="F60" s="117">
        <f t="shared" si="1"/>
        <v>14369.047619047617</v>
      </c>
      <c r="G60" s="117">
        <f>SUM(IF($B60=1,F$31+$H$31,0),IF($B60=$F$25,$H$32*$F$24,0),IF($B60=H$25,H$32*H$24,0),IF($B60=F$29,H$33*(F$24+H$24),0))</f>
        <v>0</v>
      </c>
      <c r="H60" s="55">
        <f t="shared" si="4"/>
        <v>98892.857142857145</v>
      </c>
      <c r="I60" s="73"/>
      <c r="M60" s="74"/>
      <c r="O60" s="125"/>
    </row>
    <row r="61" spans="2:15" ht="15.75" x14ac:dyDescent="0.25">
      <c r="B61" s="8">
        <f t="shared" si="2"/>
        <v>26</v>
      </c>
      <c r="C61" s="75">
        <f t="shared" si="5"/>
        <v>1944047.6190476185</v>
      </c>
      <c r="D61" s="63">
        <f t="shared" si="0"/>
        <v>1859523.809523809</v>
      </c>
      <c r="E61" s="116">
        <f t="shared" si="3"/>
        <v>84523.809523809527</v>
      </c>
      <c r="F61" s="117">
        <f t="shared" si="1"/>
        <v>13770.337301587298</v>
      </c>
      <c r="G61" s="117">
        <f>SUM(IF($B61=1,F$31+$H$31,0),IF($B61=$F$25,$H$32*$F$24,0),IF($B61=H$25,H$32*H$24,0),IF($B61=F$29,H$33*(F$24+H$24),0))</f>
        <v>0</v>
      </c>
      <c r="H61" s="55">
        <f t="shared" si="4"/>
        <v>98294.14682539682</v>
      </c>
      <c r="I61" s="73"/>
      <c r="M61" s="74"/>
      <c r="O61" s="125"/>
    </row>
    <row r="62" spans="2:15" ht="15.75" x14ac:dyDescent="0.25">
      <c r="B62" s="8">
        <f t="shared" si="2"/>
        <v>27</v>
      </c>
      <c r="C62" s="75">
        <f t="shared" si="5"/>
        <v>1859523.809523809</v>
      </c>
      <c r="D62" s="63">
        <f t="shared" si="0"/>
        <v>1774999.9999999995</v>
      </c>
      <c r="E62" s="116">
        <f t="shared" si="3"/>
        <v>84523.809523809527</v>
      </c>
      <c r="F62" s="117">
        <f t="shared" si="1"/>
        <v>13171.626984126982</v>
      </c>
      <c r="G62" s="117">
        <f>SUM(IF($B62=1,F$31+$H$31,0),IF($B62=$F$25,$H$32*$F$24,0),IF($B62=H$25,H$32*H$24,0),IF($B62=F$29,H$33*(F$24+H$24),0))</f>
        <v>0</v>
      </c>
      <c r="H62" s="55">
        <f t="shared" si="4"/>
        <v>97695.436507936509</v>
      </c>
      <c r="I62" s="73"/>
      <c r="M62" s="74"/>
      <c r="O62" s="125"/>
    </row>
    <row r="63" spans="2:15" ht="15.75" x14ac:dyDescent="0.25">
      <c r="B63" s="8">
        <f t="shared" si="2"/>
        <v>28</v>
      </c>
      <c r="C63" s="75">
        <f t="shared" si="5"/>
        <v>1774999.9999999995</v>
      </c>
      <c r="D63" s="63">
        <f t="shared" si="0"/>
        <v>1690476.1904761901</v>
      </c>
      <c r="E63" s="116">
        <f t="shared" si="3"/>
        <v>84523.809523809527</v>
      </c>
      <c r="F63" s="117">
        <f t="shared" si="1"/>
        <v>12572.916666666664</v>
      </c>
      <c r="G63" s="117">
        <f>SUM(IF($B63=1,F$31+$H$31,0),IF($B63=$F$25,$H$32*$F$24,0),IF($B63=H$25,H$32*H$24,0),IF($B63=F$29,H$33*(F$24+H$24),0))</f>
        <v>0</v>
      </c>
      <c r="H63" s="55">
        <f t="shared" si="4"/>
        <v>97096.726190476184</v>
      </c>
      <c r="I63" s="73"/>
      <c r="M63" s="74"/>
      <c r="O63" s="125"/>
    </row>
    <row r="64" spans="2:15" ht="15.75" x14ac:dyDescent="0.25">
      <c r="B64" s="8">
        <f t="shared" si="2"/>
        <v>29</v>
      </c>
      <c r="C64" s="75">
        <f t="shared" si="5"/>
        <v>1690476.1904761901</v>
      </c>
      <c r="D64" s="63">
        <f t="shared" si="0"/>
        <v>1605952.3809523806</v>
      </c>
      <c r="E64" s="116">
        <f t="shared" si="3"/>
        <v>84523.809523809527</v>
      </c>
      <c r="F64" s="117">
        <f t="shared" si="1"/>
        <v>11974.206349206346</v>
      </c>
      <c r="G64" s="117">
        <f>SUM(IF($B64=1,F$31+$H$31,0),IF($B64=$F$25,$H$32*$F$24,0),IF($B64=H$25,H$32*H$24,0),IF($B64=F$29,H$33*(F$24+H$24),0))</f>
        <v>0</v>
      </c>
      <c r="H64" s="55">
        <f t="shared" si="4"/>
        <v>96498.015873015873</v>
      </c>
      <c r="I64" s="73"/>
      <c r="M64" s="74"/>
      <c r="O64" s="125"/>
    </row>
    <row r="65" spans="2:15" ht="15.75" x14ac:dyDescent="0.25">
      <c r="B65" s="8">
        <f t="shared" si="2"/>
        <v>30</v>
      </c>
      <c r="C65" s="75">
        <f t="shared" si="5"/>
        <v>1605952.3809523806</v>
      </c>
      <c r="D65" s="63">
        <f t="shared" si="0"/>
        <v>1521428.5714285711</v>
      </c>
      <c r="E65" s="116">
        <f t="shared" si="3"/>
        <v>84523.809523809527</v>
      </c>
      <c r="F65" s="117">
        <f t="shared" si="1"/>
        <v>11375.49603174603</v>
      </c>
      <c r="G65" s="117">
        <f>SUM(IF($B65=1,F$31+$H$31,0),IF($B65=$F$25,$H$32*$F$24,0),IF($B65=H$25,H$32*H$24,0),IF($B65=F$29,H$33*(F$24+H$24),0))</f>
        <v>0</v>
      </c>
      <c r="H65" s="55">
        <f t="shared" si="4"/>
        <v>95899.305555555562</v>
      </c>
      <c r="I65" s="73"/>
      <c r="M65" s="74"/>
      <c r="O65" s="125"/>
    </row>
    <row r="66" spans="2:15" ht="15.75" x14ac:dyDescent="0.25">
      <c r="B66" s="8">
        <f t="shared" si="2"/>
        <v>31</v>
      </c>
      <c r="C66" s="75">
        <f t="shared" si="5"/>
        <v>1521428.5714285711</v>
      </c>
      <c r="D66" s="63">
        <f t="shared" si="0"/>
        <v>1436904.7619047617</v>
      </c>
      <c r="E66" s="116">
        <f t="shared" si="3"/>
        <v>84523.809523809527</v>
      </c>
      <c r="F66" s="117">
        <f t="shared" si="1"/>
        <v>10776.785714285712</v>
      </c>
      <c r="G66" s="117">
        <f>SUM(IF($B66=1,F$31+$H$31,0),IF($B66=$F$25,$H$32*$F$24,0),IF($B66=H$25,H$32*H$24,0),IF($B66=F$29,H$33*(F$24+H$24),0))</f>
        <v>0</v>
      </c>
      <c r="H66" s="55">
        <f t="shared" si="4"/>
        <v>95300.595238095237</v>
      </c>
      <c r="I66" s="73"/>
      <c r="M66" s="74"/>
      <c r="O66" s="125"/>
    </row>
    <row r="67" spans="2:15" ht="15.75" x14ac:dyDescent="0.25">
      <c r="B67" s="8">
        <f t="shared" si="2"/>
        <v>32</v>
      </c>
      <c r="C67" s="75">
        <f t="shared" si="5"/>
        <v>1436904.7619047617</v>
      </c>
      <c r="D67" s="63">
        <f t="shared" si="0"/>
        <v>1352380.9523809522</v>
      </c>
      <c r="E67" s="116">
        <f t="shared" si="3"/>
        <v>84523.809523809527</v>
      </c>
      <c r="F67" s="117">
        <f t="shared" si="1"/>
        <v>10178.075396825396</v>
      </c>
      <c r="G67" s="117">
        <f>SUM(IF($B67=1,F$31+$H$31,0),IF($B67=$F$25,$H$32*$F$24,0),IF($B67=H$25,H$32*H$24,0),IF($B67=F$29,H$33*(F$24+H$24),0))</f>
        <v>0</v>
      </c>
      <c r="H67" s="55">
        <f t="shared" si="4"/>
        <v>94701.884920634926</v>
      </c>
      <c r="I67" s="73"/>
      <c r="M67" s="74"/>
      <c r="O67" s="125"/>
    </row>
    <row r="68" spans="2:15" ht="15.75" x14ac:dyDescent="0.25">
      <c r="B68" s="8">
        <f t="shared" si="2"/>
        <v>33</v>
      </c>
      <c r="C68" s="75">
        <f t="shared" si="5"/>
        <v>1352380.9523809522</v>
      </c>
      <c r="D68" s="63">
        <f t="shared" si="0"/>
        <v>1267857.1428571427</v>
      </c>
      <c r="E68" s="116">
        <f t="shared" si="3"/>
        <v>84523.809523809527</v>
      </c>
      <c r="F68" s="117">
        <f t="shared" si="1"/>
        <v>9579.3650793650795</v>
      </c>
      <c r="G68" s="117">
        <f>SUM(IF($B68=1,F$31+$H$31,0),IF($B68=$F$25,$H$32*$F$24,0),IF($B68=H$25,H$32*H$24,0),IF($B68=F$29,H$33*(F$24+H$24),0))</f>
        <v>0</v>
      </c>
      <c r="H68" s="55">
        <f t="shared" si="4"/>
        <v>94103.174603174601</v>
      </c>
      <c r="I68" s="73"/>
      <c r="M68" s="74"/>
      <c r="O68" s="125"/>
    </row>
    <row r="69" spans="2:15" ht="15.75" x14ac:dyDescent="0.25">
      <c r="B69" s="8">
        <f t="shared" si="2"/>
        <v>34</v>
      </c>
      <c r="C69" s="75">
        <f t="shared" si="5"/>
        <v>1267857.1428571427</v>
      </c>
      <c r="D69" s="63">
        <f t="shared" si="0"/>
        <v>1183333.3333333333</v>
      </c>
      <c r="E69" s="116">
        <f t="shared" si="3"/>
        <v>84523.809523809527</v>
      </c>
      <c r="F69" s="117">
        <f t="shared" si="1"/>
        <v>8980.6547619047615</v>
      </c>
      <c r="G69" s="117">
        <f>SUM(IF($B69=1,F$31+$H$31,0),IF($B69=$F$25,$H$32*$F$24,0),IF($B69=H$25,H$32*H$24,0),IF($B69=F$29,H$33*(F$24+H$24),0))</f>
        <v>0</v>
      </c>
      <c r="H69" s="55">
        <f t="shared" si="4"/>
        <v>93504.46428571429</v>
      </c>
      <c r="I69" s="73"/>
      <c r="M69" s="74"/>
      <c r="O69" s="125"/>
    </row>
    <row r="70" spans="2:15" ht="15.75" x14ac:dyDescent="0.25">
      <c r="B70" s="8">
        <f t="shared" si="2"/>
        <v>35</v>
      </c>
      <c r="C70" s="75">
        <f t="shared" si="5"/>
        <v>1183333.3333333333</v>
      </c>
      <c r="D70" s="63">
        <f t="shared" si="0"/>
        <v>1098809.5238095238</v>
      </c>
      <c r="E70" s="116">
        <f t="shared" si="3"/>
        <v>84523.809523809527</v>
      </c>
      <c r="F70" s="117">
        <f t="shared" si="1"/>
        <v>8381.9444444444434</v>
      </c>
      <c r="G70" s="117">
        <f>SUM(IF($B70=1,F$31+$H$31,0),IF($B70=$F$25,$H$32*$F$24,0),IF($B70=H$25,H$32*H$24,0),IF($B70=F$29,H$33*(F$24+H$24),0))</f>
        <v>0</v>
      </c>
      <c r="H70" s="55">
        <f t="shared" si="4"/>
        <v>92905.753968253965</v>
      </c>
      <c r="I70" s="73"/>
      <c r="M70" s="74"/>
      <c r="O70" s="125"/>
    </row>
    <row r="71" spans="2:15" ht="15.75" x14ac:dyDescent="0.25">
      <c r="B71" s="8">
        <f t="shared" si="2"/>
        <v>36</v>
      </c>
      <c r="C71" s="75">
        <f t="shared" si="5"/>
        <v>1098809.5238095238</v>
      </c>
      <c r="D71" s="63">
        <f t="shared" si="0"/>
        <v>1014285.7142857143</v>
      </c>
      <c r="E71" s="116">
        <f t="shared" si="3"/>
        <v>84523.809523809527</v>
      </c>
      <c r="F71" s="117">
        <f t="shared" si="1"/>
        <v>7783.2341269841272</v>
      </c>
      <c r="G71" s="117">
        <f>SUM(IF($B71=1,F$31+$H$31,0),IF($B71=$F$25,$H$32*$F$24,0),IF($B71=H$25,H$32*H$24,0),IF($B71=F$29,H$33*(F$24+H$24),0))</f>
        <v>0</v>
      </c>
      <c r="H71" s="55">
        <f t="shared" si="4"/>
        <v>92307.043650793654</v>
      </c>
      <c r="I71" s="73"/>
      <c r="M71" s="74"/>
      <c r="O71" s="125"/>
    </row>
    <row r="72" spans="2:15" ht="15.75" x14ac:dyDescent="0.25">
      <c r="B72" s="8">
        <f t="shared" si="2"/>
        <v>37</v>
      </c>
      <c r="C72" s="75">
        <f t="shared" si="5"/>
        <v>1014285.7142857143</v>
      </c>
      <c r="D72" s="63">
        <f t="shared" si="0"/>
        <v>929761.90476190485</v>
      </c>
      <c r="E72" s="116">
        <f t="shared" si="3"/>
        <v>84523.809523809527</v>
      </c>
      <c r="F72" s="117">
        <f t="shared" si="1"/>
        <v>7184.5238095238101</v>
      </c>
      <c r="G72" s="117">
        <f>SUM(IF($B72=1,F$31+$H$31,0),IF($B72=$F$25,$H$32*$F$24,0),IF($B72=H$25,H$32*H$24,0),IF($B72=F$29,H$33*(F$24+H$24),0))</f>
        <v>0</v>
      </c>
      <c r="H72" s="55">
        <f t="shared" si="4"/>
        <v>91708.333333333343</v>
      </c>
      <c r="I72" s="73"/>
      <c r="M72" s="74"/>
      <c r="O72" s="125"/>
    </row>
    <row r="73" spans="2:15" ht="15.75" x14ac:dyDescent="0.25">
      <c r="B73" s="8">
        <f t="shared" si="2"/>
        <v>38</v>
      </c>
      <c r="C73" s="75">
        <f t="shared" si="5"/>
        <v>929761.90476190485</v>
      </c>
      <c r="D73" s="63">
        <f t="shared" si="0"/>
        <v>845238.09523809538</v>
      </c>
      <c r="E73" s="116">
        <f t="shared" si="3"/>
        <v>84523.809523809527</v>
      </c>
      <c r="F73" s="117">
        <f t="shared" si="1"/>
        <v>6585.8134920634939</v>
      </c>
      <c r="G73" s="117">
        <f>SUM(IF($B73=1,F$31+$H$31,0),IF($B73=$F$25,$H$32*$F$24,0),IF($B73=H$25,H$32*H$24,0),IF($B73=F$29,H$33*(F$24+H$24),0))</f>
        <v>0</v>
      </c>
      <c r="H73" s="55">
        <f t="shared" si="4"/>
        <v>91109.623015873018</v>
      </c>
      <c r="I73" s="73"/>
      <c r="M73" s="74"/>
      <c r="O73" s="125"/>
    </row>
    <row r="74" spans="2:15" ht="15.75" x14ac:dyDescent="0.25">
      <c r="B74" s="8">
        <f t="shared" si="2"/>
        <v>39</v>
      </c>
      <c r="C74" s="75">
        <f t="shared" si="5"/>
        <v>845238.09523809538</v>
      </c>
      <c r="D74" s="63">
        <f t="shared" si="0"/>
        <v>760714.28571428591</v>
      </c>
      <c r="E74" s="116">
        <f t="shared" si="3"/>
        <v>84523.809523809527</v>
      </c>
      <c r="F74" s="117">
        <f t="shared" si="1"/>
        <v>5987.1031746031758</v>
      </c>
      <c r="G74" s="117">
        <f>SUM(IF($B74=1,F$31+$H$31,0),IF($B74=$F$25,$H$32*$F$24,0),IF($B74=H$25,H$32*H$24,0),IF($B74=F$29,H$33*(F$24+H$24),0))</f>
        <v>0</v>
      </c>
      <c r="H74" s="55">
        <f t="shared" si="4"/>
        <v>90510.912698412707</v>
      </c>
      <c r="I74" s="73"/>
      <c r="M74" s="74"/>
      <c r="O74" s="125"/>
    </row>
    <row r="75" spans="2:15" ht="15.75" x14ac:dyDescent="0.25">
      <c r="B75" s="8">
        <f t="shared" si="2"/>
        <v>40</v>
      </c>
      <c r="C75" s="75">
        <f t="shared" si="5"/>
        <v>760714.28571428591</v>
      </c>
      <c r="D75" s="63">
        <f t="shared" si="0"/>
        <v>676190.47619047645</v>
      </c>
      <c r="E75" s="116">
        <f t="shared" si="3"/>
        <v>84523.809523809527</v>
      </c>
      <c r="F75" s="117">
        <f t="shared" si="1"/>
        <v>5388.3928571428587</v>
      </c>
      <c r="G75" s="117">
        <f>SUM(IF($B75=1,F$31+$H$31,0),IF($B75=$F$25,$H$32*$F$24,0),IF($B75=H$25,H$32*H$24,0),IF($B75=F$29,H$33*(F$24+H$24),0))</f>
        <v>0</v>
      </c>
      <c r="H75" s="55">
        <f t="shared" si="4"/>
        <v>89912.202380952382</v>
      </c>
      <c r="I75" s="73"/>
      <c r="M75" s="74"/>
      <c r="O75" s="125"/>
    </row>
    <row r="76" spans="2:15" ht="15.75" x14ac:dyDescent="0.25">
      <c r="B76" s="8">
        <f t="shared" si="2"/>
        <v>41</v>
      </c>
      <c r="C76" s="75">
        <f t="shared" si="5"/>
        <v>676190.47619047645</v>
      </c>
      <c r="D76" s="63">
        <f t="shared" si="0"/>
        <v>591666.66666666698</v>
      </c>
      <c r="E76" s="116">
        <f t="shared" si="3"/>
        <v>84523.809523809527</v>
      </c>
      <c r="F76" s="117">
        <f t="shared" si="1"/>
        <v>4789.6825396825416</v>
      </c>
      <c r="G76" s="117">
        <f>SUM(IF($B76=1,F$31+$H$31,0),IF($B76=$F$25,$H$32*$F$24,0),IF($B76=H$25,H$32*H$24,0),IF($B76=F$29,H$33*(F$24+H$24),0))</f>
        <v>0</v>
      </c>
      <c r="H76" s="55">
        <f t="shared" si="4"/>
        <v>89313.492063492071</v>
      </c>
      <c r="I76" s="73"/>
      <c r="M76" s="74"/>
      <c r="O76" s="125"/>
    </row>
    <row r="77" spans="2:15" ht="15.75" x14ac:dyDescent="0.25">
      <c r="B77" s="8">
        <f t="shared" si="2"/>
        <v>42</v>
      </c>
      <c r="C77" s="75">
        <f t="shared" si="5"/>
        <v>591666.66666666698</v>
      </c>
      <c r="D77" s="63">
        <f t="shared" si="0"/>
        <v>507142.85714285745</v>
      </c>
      <c r="E77" s="116">
        <f t="shared" si="3"/>
        <v>84523.809523809527</v>
      </c>
      <c r="F77" s="117">
        <f t="shared" si="1"/>
        <v>4190.9722222222244</v>
      </c>
      <c r="G77" s="117">
        <f>SUM(IF($B77=1,F$31+$H$31,0),IF($B77=$F$25,$H$32*$F$24,0),IF($B77=H$25,H$32*H$24,0),IF($B77=F$29,H$33*(F$24+H$24),0))</f>
        <v>0</v>
      </c>
      <c r="H77" s="55">
        <f t="shared" si="4"/>
        <v>88714.781746031746</v>
      </c>
      <c r="I77" s="73"/>
      <c r="M77" s="74"/>
      <c r="O77" s="125"/>
    </row>
    <row r="78" spans="2:15" ht="15.75" x14ac:dyDescent="0.25">
      <c r="B78" s="8">
        <f t="shared" si="2"/>
        <v>43</v>
      </c>
      <c r="C78" s="75">
        <f t="shared" si="5"/>
        <v>507142.85714285745</v>
      </c>
      <c r="D78" s="63">
        <f t="shared" si="0"/>
        <v>422619.04761904792</v>
      </c>
      <c r="E78" s="116">
        <f t="shared" si="3"/>
        <v>84523.809523809527</v>
      </c>
      <c r="F78" s="117">
        <f t="shared" si="1"/>
        <v>3592.2619047619069</v>
      </c>
      <c r="G78" s="117">
        <f>SUM(IF($B78=1,F$31+$H$31,0),IF($B78=$F$25,$H$32*$F$24,0),IF($B78=H$25,H$32*H$24,0),IF($B78=F$29,H$33*(F$24+H$24),0))</f>
        <v>0</v>
      </c>
      <c r="H78" s="55">
        <f t="shared" si="4"/>
        <v>88116.071428571435</v>
      </c>
      <c r="I78" s="73"/>
      <c r="M78" s="74"/>
      <c r="O78" s="125"/>
    </row>
    <row r="79" spans="2:15" ht="15.75" x14ac:dyDescent="0.25">
      <c r="B79" s="8">
        <f t="shared" si="2"/>
        <v>44</v>
      </c>
      <c r="C79" s="75">
        <f t="shared" si="5"/>
        <v>422619.04761904792</v>
      </c>
      <c r="D79" s="63">
        <f t="shared" si="0"/>
        <v>338095.2380952384</v>
      </c>
      <c r="E79" s="116">
        <f t="shared" si="3"/>
        <v>84523.809523809527</v>
      </c>
      <c r="F79" s="117">
        <f t="shared" si="1"/>
        <v>2993.5515873015897</v>
      </c>
      <c r="G79" s="117">
        <f>SUM(IF($B79=1,F$31+$H$31,0),IF($B79=$F$25,$H$32*$F$24,0),IF($B79=H$25,H$32*H$24,0),IF($B79=F$29,H$33*(F$24+H$24),0))</f>
        <v>0</v>
      </c>
      <c r="H79" s="55">
        <f t="shared" si="4"/>
        <v>87517.361111111109</v>
      </c>
      <c r="I79" s="73"/>
      <c r="M79" s="74"/>
      <c r="O79" s="125"/>
    </row>
    <row r="80" spans="2:15" ht="15.75" x14ac:dyDescent="0.25">
      <c r="B80" s="8">
        <f t="shared" si="2"/>
        <v>45</v>
      </c>
      <c r="C80" s="75">
        <f t="shared" si="5"/>
        <v>338095.2380952384</v>
      </c>
      <c r="D80" s="63">
        <f t="shared" si="0"/>
        <v>253571.42857142887</v>
      </c>
      <c r="E80" s="116">
        <f t="shared" si="3"/>
        <v>84523.809523809527</v>
      </c>
      <c r="F80" s="117">
        <f t="shared" si="1"/>
        <v>2394.8412698412722</v>
      </c>
      <c r="G80" s="117">
        <f>SUM(IF($B80=1,F$31+$H$31,0),IF($B80=$F$25,$H$32*$F$24,0),IF($B80=H$25,H$32*H$24,0),IF($B80=F$29,H$33*(F$24+H$24),0))</f>
        <v>0</v>
      </c>
      <c r="H80" s="55">
        <f t="shared" si="4"/>
        <v>86918.650793650799</v>
      </c>
      <c r="I80" s="73"/>
      <c r="M80" s="74"/>
      <c r="O80" s="125"/>
    </row>
    <row r="81" spans="2:15" ht="15.75" x14ac:dyDescent="0.25">
      <c r="B81" s="8">
        <f t="shared" si="2"/>
        <v>46</v>
      </c>
      <c r="C81" s="75">
        <f t="shared" si="5"/>
        <v>253571.42857142887</v>
      </c>
      <c r="D81" s="63">
        <f t="shared" si="0"/>
        <v>169047.61904761934</v>
      </c>
      <c r="E81" s="116">
        <f t="shared" si="3"/>
        <v>84523.809523809527</v>
      </c>
      <c r="F81" s="117">
        <f t="shared" si="1"/>
        <v>1796.1309523809548</v>
      </c>
      <c r="G81" s="117">
        <f>SUM(IF($B81=1,F$31+$H$31,0),IF($B81=$F$25,$H$32*$F$24,0),IF($B81=H$25,H$32*H$24,0),IF($B81=F$29,H$33*(F$24+H$24),0))</f>
        <v>0</v>
      </c>
      <c r="H81" s="55">
        <f t="shared" si="4"/>
        <v>86319.940476190488</v>
      </c>
      <c r="I81" s="73"/>
      <c r="M81" s="74"/>
      <c r="O81" s="125"/>
    </row>
    <row r="82" spans="2:15" ht="15.75" x14ac:dyDescent="0.25">
      <c r="B82" s="8">
        <f t="shared" si="2"/>
        <v>47</v>
      </c>
      <c r="C82" s="75">
        <f t="shared" si="5"/>
        <v>169047.61904761934</v>
      </c>
      <c r="D82" s="63">
        <f t="shared" si="0"/>
        <v>84523.809523809818</v>
      </c>
      <c r="E82" s="116">
        <f t="shared" si="3"/>
        <v>84523.809523809527</v>
      </c>
      <c r="F82" s="117">
        <f t="shared" si="1"/>
        <v>1197.4206349206372</v>
      </c>
      <c r="G82" s="117">
        <f>SUM(IF($B82=1,F$31+$H$31,0),IF($B82=$F$25,$H$32*$F$24,0),IF($B82=H$25,H$32*H$24,0),IF($B82=F$29,H$33*(F$24+H$24),0))</f>
        <v>0</v>
      </c>
      <c r="H82" s="55">
        <f t="shared" si="4"/>
        <v>85721.230158730163</v>
      </c>
      <c r="I82" s="73"/>
      <c r="M82" s="74"/>
      <c r="O82" s="125"/>
    </row>
    <row r="83" spans="2:15" ht="16.5" thickBot="1" x14ac:dyDescent="0.3">
      <c r="B83" s="8">
        <f t="shared" si="2"/>
        <v>48</v>
      </c>
      <c r="C83" s="75">
        <f t="shared" si="5"/>
        <v>84523.809523809818</v>
      </c>
      <c r="D83" s="63">
        <f>MAX(C83-E83,0)</f>
        <v>2.9103830456733704E-10</v>
      </c>
      <c r="E83" s="116">
        <f t="shared" si="3"/>
        <v>84523.809523809527</v>
      </c>
      <c r="F83" s="117">
        <f t="shared" si="1"/>
        <v>598.71031746031952</v>
      </c>
      <c r="G83" s="117">
        <f>SUM(IF($B83=1,F$31+$H$31,0),IF($B83=$F$25,$H$32*$F$24,0),IF($B83=H$25,H$32*H$24,0),IF($B83=F$29,H$33*(F$24+H$24),0))</f>
        <v>6250</v>
      </c>
      <c r="H83" s="55">
        <f t="shared" si="4"/>
        <v>91372.519841269852</v>
      </c>
      <c r="I83" s="73"/>
      <c r="M83" s="74"/>
      <c r="O83" s="125"/>
    </row>
    <row r="84" spans="2:15" ht="15.75" thickBot="1" x14ac:dyDescent="0.3">
      <c r="B84" s="56" t="s">
        <v>58</v>
      </c>
      <c r="C84" s="66"/>
      <c r="D84" s="66"/>
      <c r="E84" s="64">
        <f>SUM(E36:E83)</f>
        <v>2500000</v>
      </c>
      <c r="F84" s="57">
        <f>SUM(F36:F83)</f>
        <v>288645.83333333326</v>
      </c>
      <c r="G84" s="57">
        <f>SUM(G36:G83)</f>
        <v>78750</v>
      </c>
      <c r="H84" s="58">
        <f>SUM(H36:H83)</f>
        <v>2867395.833333333</v>
      </c>
      <c r="I84" s="73"/>
      <c r="M84" s="74"/>
    </row>
  </sheetData>
  <dataValidations disablePrompts="1" count="2">
    <dataValidation type="whole" allowBlank="1" showInputMessage="1" showErrorMessage="1" error="Draw month must be between 0 and the limit set by the Draw Period" sqref="F25" xr:uid="{21659707-576F-404E-9514-00CF1A303471}">
      <formula1>0</formula1>
      <formula2>H$28</formula2>
    </dataValidation>
    <dataValidation type="whole" allowBlank="1" showInputMessage="1" showErrorMessage="1" error="Draw period must be between Tranche 1 Draw Month and the number of months in the maturity period. " sqref="H25" xr:uid="{3C5E1ECB-2BC6-4BB6-9B66-DAFDB9472A69}">
      <formula1>$F$25</formula1>
      <formula2>F$29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Wallis</dc:creator>
  <cp:keywords/>
  <dc:description/>
  <cp:lastModifiedBy>Nicole Bentz</cp:lastModifiedBy>
  <cp:revision/>
  <dcterms:created xsi:type="dcterms:W3CDTF">2024-03-22T00:20:37Z</dcterms:created>
  <dcterms:modified xsi:type="dcterms:W3CDTF">2024-04-17T15:50:23Z</dcterms:modified>
  <cp:category/>
  <cp:contentStatus/>
</cp:coreProperties>
</file>