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755" tabRatio="936"/>
  </bookViews>
  <sheets>
    <sheet name="Cover" sheetId="13" r:id="rId1"/>
    <sheet name="Instructions" sheetId="14" r:id="rId2"/>
    <sheet name="Model &amp; Metrics" sheetId="2" r:id="rId3"/>
    <sheet name="Reporting" sheetId="3" r:id="rId4"/>
    <sheet name="Actual vs. Budget" sheetId="4" r:id="rId5"/>
    <sheet name="Waterfall Charts" sheetId="5" r:id="rId6"/>
    <sheet name="Medical Device Revenue" sheetId="6" r:id="rId7"/>
    <sheet name="Sales" sheetId="7" r:id="rId8"/>
    <sheet name="Marketing" sheetId="8" r:id="rId9"/>
    <sheet name="R&amp;D" sheetId="9" r:id="rId10"/>
    <sheet name="G&amp;A" sheetId="10" r:id="rId11"/>
    <sheet name="Trials" sheetId="11" r:id="rId12"/>
    <sheet name="Staffing" sheetId="12" r:id="rId13"/>
  </sheets>
  <definedNames>
    <definedName name="_xlnm.Print_Area" localSheetId="0">Cover!$B$1:$B$28</definedName>
    <definedName name="_xlnm.Print_Area" localSheetId="10">'G&amp;A'!$B$1:$AX$60</definedName>
    <definedName name="_xlnm.Print_Area" localSheetId="8">Marketing!$B$1:$AX$54</definedName>
    <definedName name="_xlnm.Print_Area" localSheetId="6">'Medical Device Revenue'!$B$1:$AB$54</definedName>
    <definedName name="_xlnm.Print_Area" localSheetId="2">'Model &amp; Metrics'!$B$1:$AZ$84</definedName>
    <definedName name="_xlnm.Print_Area" localSheetId="9">'R&amp;D'!$B$1:$AX$51</definedName>
    <definedName name="_xlnm.Print_Area" localSheetId="7">Sales!$B$1:$AX$51</definedName>
    <definedName name="_xlnm.Print_Area" localSheetId="12">Staffing!$B$1:$AE$110</definedName>
    <definedName name="_xlnm.Print_Area" localSheetId="11">Trials!$B$1:$Z$101</definedName>
    <definedName name="_xlnm.Print_Titles" localSheetId="10">'G&amp;A'!$B:$E,'G&amp;A'!$1:$3</definedName>
    <definedName name="_xlnm.Print_Titles" localSheetId="8">Marketing!$B:$E,Marketing!$1:$3</definedName>
    <definedName name="_xlnm.Print_Titles" localSheetId="6">'Medical Device Revenue'!$B:$D,'Medical Device Revenue'!$1:$54</definedName>
    <definedName name="_xlnm.Print_Titles" localSheetId="2">'Model &amp; Metrics'!$B:$E,'Model &amp; Metrics'!$1:$2</definedName>
    <definedName name="_xlnm.Print_Titles" localSheetId="9">'R&amp;D'!$B:$E,'R&amp;D'!$1:$2</definedName>
    <definedName name="_xlnm.Print_Titles" localSheetId="7">Sales!$B:$E,Sales!$1:$2</definedName>
    <definedName name="_xlnm.Print_Titles" localSheetId="12">Staffing!$B:$G,Staffing!$1:$9</definedName>
    <definedName name="_xlnm.Print_Titles" localSheetId="11">Trials!$B:$D,Trials!$1:$3</definedName>
  </definedNames>
  <calcPr calcId="152511" calcMode="autoNoTable"/>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6" i="5" l="1"/>
  <c r="N115" i="5"/>
  <c r="N116" i="5" s="1"/>
  <c r="M115" i="5"/>
  <c r="M116" i="5" s="1"/>
  <c r="L115" i="5"/>
  <c r="L116" i="5" s="1"/>
  <c r="K115" i="5"/>
  <c r="K116" i="5" s="1"/>
  <c r="J115" i="5"/>
  <c r="J116" i="5" s="1"/>
  <c r="I115" i="5"/>
  <c r="I116" i="5" s="1"/>
  <c r="H115" i="5"/>
  <c r="H116" i="5" s="1"/>
  <c r="G115" i="5"/>
  <c r="F115" i="5"/>
  <c r="F116" i="5" s="1"/>
  <c r="E115" i="5"/>
  <c r="E116" i="5" s="1"/>
  <c r="D115" i="5"/>
  <c r="D116" i="5" s="1"/>
  <c r="C115" i="5"/>
  <c r="C116" i="5" s="1"/>
  <c r="N101" i="5"/>
  <c r="M101" i="5"/>
  <c r="L101" i="5"/>
  <c r="K101" i="5"/>
  <c r="J101" i="5"/>
  <c r="I101" i="5"/>
  <c r="H101" i="5"/>
  <c r="G101" i="5"/>
  <c r="F101" i="5"/>
  <c r="E101" i="5"/>
  <c r="D101" i="5"/>
  <c r="C101" i="5"/>
  <c r="N98" i="5"/>
  <c r="M98" i="5"/>
  <c r="L98" i="5"/>
  <c r="K98" i="5"/>
  <c r="J98" i="5"/>
  <c r="I98" i="5"/>
  <c r="H98" i="5"/>
  <c r="G98" i="5"/>
  <c r="F98" i="5"/>
  <c r="E98" i="5"/>
  <c r="D98" i="5"/>
  <c r="C98" i="5"/>
  <c r="H97" i="5"/>
  <c r="H99" i="5" s="1"/>
  <c r="M96" i="5"/>
  <c r="I96" i="5"/>
  <c r="E96" i="5"/>
  <c r="N95" i="5"/>
  <c r="O95" i="5" s="1"/>
  <c r="M95" i="5"/>
  <c r="L95" i="5"/>
  <c r="L96" i="5" s="1"/>
  <c r="K95" i="5"/>
  <c r="K92" i="5" s="1"/>
  <c r="J95" i="5"/>
  <c r="I95" i="5"/>
  <c r="H95" i="5"/>
  <c r="H96" i="5" s="1"/>
  <c r="G95" i="5"/>
  <c r="F95" i="5"/>
  <c r="F96" i="5" s="1"/>
  <c r="E95" i="5"/>
  <c r="D95" i="5"/>
  <c r="D96" i="5" s="1"/>
  <c r="C95" i="5"/>
  <c r="L97" i="5" s="1"/>
  <c r="L99" i="5" s="1"/>
  <c r="O94" i="5"/>
  <c r="M94" i="5"/>
  <c r="L94" i="5"/>
  <c r="K94" i="5"/>
  <c r="J94" i="5"/>
  <c r="I94" i="5"/>
  <c r="H94" i="5"/>
  <c r="G94" i="5"/>
  <c r="F94" i="5"/>
  <c r="E94" i="5"/>
  <c r="D94" i="5"/>
  <c r="C94" i="5"/>
  <c r="O93" i="5"/>
  <c r="L93" i="5"/>
  <c r="J93" i="5"/>
  <c r="I93" i="5"/>
  <c r="H93" i="5"/>
  <c r="E93" i="5"/>
  <c r="D93" i="5"/>
  <c r="O92" i="5"/>
  <c r="I92" i="5"/>
  <c r="H92" i="5"/>
  <c r="G92" i="5"/>
  <c r="E92" i="5"/>
  <c r="D92" i="5"/>
  <c r="C92" i="5"/>
  <c r="O91" i="5"/>
  <c r="I91" i="5"/>
  <c r="H91" i="5"/>
  <c r="E91" i="5"/>
  <c r="D91" i="5"/>
  <c r="O90" i="5"/>
  <c r="I90" i="5"/>
  <c r="H90" i="5"/>
  <c r="E90" i="5"/>
  <c r="D90" i="5"/>
  <c r="O89" i="5"/>
  <c r="H89" i="5"/>
  <c r="G89" i="5"/>
  <c r="E89" i="5"/>
  <c r="D89" i="5"/>
  <c r="C89" i="5"/>
  <c r="O88" i="5"/>
  <c r="E88" i="5"/>
  <c r="D88" i="5"/>
  <c r="O87" i="5"/>
  <c r="E87" i="5"/>
  <c r="D87" i="5"/>
  <c r="C87" i="5"/>
  <c r="O86" i="5"/>
  <c r="E86" i="5"/>
  <c r="D86" i="5"/>
  <c r="C86" i="5"/>
  <c r="O85" i="5"/>
  <c r="D85" i="5"/>
  <c r="O84" i="5"/>
  <c r="C84" i="5"/>
  <c r="O83" i="5"/>
  <c r="O82" i="5"/>
  <c r="O81" i="5"/>
  <c r="N81" i="5"/>
  <c r="M81" i="5"/>
  <c r="L81" i="5"/>
  <c r="K81" i="5"/>
  <c r="J81" i="5"/>
  <c r="I81" i="5"/>
  <c r="H81" i="5"/>
  <c r="G81" i="5"/>
  <c r="F81" i="5"/>
  <c r="E81" i="5"/>
  <c r="D81" i="5"/>
  <c r="C81" i="5"/>
  <c r="O79" i="5"/>
  <c r="N78" i="5"/>
  <c r="M78" i="5"/>
  <c r="L78" i="5"/>
  <c r="K78" i="5"/>
  <c r="J78" i="5"/>
  <c r="I78" i="5"/>
  <c r="H78" i="5"/>
  <c r="G78" i="5"/>
  <c r="F78" i="5"/>
  <c r="E78" i="5"/>
  <c r="D78" i="5"/>
  <c r="C78" i="5"/>
  <c r="C79" i="5" s="1"/>
  <c r="G77" i="5"/>
  <c r="G79" i="5" s="1"/>
  <c r="D77" i="5"/>
  <c r="D79" i="5" s="1"/>
  <c r="C77" i="5"/>
  <c r="L76" i="5"/>
  <c r="I76" i="5"/>
  <c r="H76" i="5"/>
  <c r="D76" i="5"/>
  <c r="O75" i="5"/>
  <c r="O76" i="5" s="1"/>
  <c r="N75" i="5"/>
  <c r="N76" i="5" s="1"/>
  <c r="M75" i="5"/>
  <c r="M76" i="5" s="1"/>
  <c r="L75" i="5"/>
  <c r="K75" i="5"/>
  <c r="K76" i="5" s="1"/>
  <c r="J75" i="5"/>
  <c r="I75" i="5"/>
  <c r="H75" i="5"/>
  <c r="G75" i="5"/>
  <c r="G76" i="5" s="1"/>
  <c r="F75" i="5"/>
  <c r="E75" i="5"/>
  <c r="D75" i="5"/>
  <c r="C75" i="5"/>
  <c r="O74" i="5"/>
  <c r="M74" i="5"/>
  <c r="L74" i="5"/>
  <c r="K74" i="5"/>
  <c r="J74" i="5"/>
  <c r="I74" i="5"/>
  <c r="H74" i="5"/>
  <c r="G74" i="5"/>
  <c r="F74" i="5"/>
  <c r="E74" i="5"/>
  <c r="D74" i="5"/>
  <c r="C74" i="5"/>
  <c r="O73" i="5"/>
  <c r="L73" i="5"/>
  <c r="I73" i="5"/>
  <c r="H73" i="5"/>
  <c r="E73" i="5"/>
  <c r="D73" i="5"/>
  <c r="O72" i="5"/>
  <c r="K72" i="5"/>
  <c r="J72" i="5"/>
  <c r="H72" i="5"/>
  <c r="G72" i="5"/>
  <c r="D72" i="5"/>
  <c r="C72" i="5"/>
  <c r="O71" i="5"/>
  <c r="H71" i="5"/>
  <c r="G71" i="5"/>
  <c r="D71" i="5"/>
  <c r="C71" i="5"/>
  <c r="O70" i="5"/>
  <c r="H70" i="5"/>
  <c r="G70" i="5"/>
  <c r="D70" i="5"/>
  <c r="C70" i="5"/>
  <c r="O69" i="5"/>
  <c r="H69" i="5"/>
  <c r="G69" i="5"/>
  <c r="F69" i="5"/>
  <c r="D69" i="5"/>
  <c r="C69" i="5"/>
  <c r="O68" i="5"/>
  <c r="G68" i="5"/>
  <c r="E68" i="5"/>
  <c r="D68" i="5"/>
  <c r="C68" i="5"/>
  <c r="O67" i="5"/>
  <c r="F67" i="5"/>
  <c r="E67" i="5"/>
  <c r="D67" i="5"/>
  <c r="C67" i="5"/>
  <c r="O66" i="5"/>
  <c r="E66" i="5"/>
  <c r="D66" i="5"/>
  <c r="C66" i="5"/>
  <c r="O65" i="5"/>
  <c r="D65" i="5"/>
  <c r="C65" i="5"/>
  <c r="O64" i="5"/>
  <c r="C64" i="5"/>
  <c r="O63" i="5"/>
  <c r="O62" i="5"/>
  <c r="O61" i="5"/>
  <c r="N61" i="5"/>
  <c r="M61" i="5"/>
  <c r="L61" i="5"/>
  <c r="K61" i="5"/>
  <c r="J61" i="5"/>
  <c r="I61" i="5"/>
  <c r="H61" i="5"/>
  <c r="G61" i="5"/>
  <c r="F61" i="5"/>
  <c r="E61" i="5"/>
  <c r="D61" i="5"/>
  <c r="C61" i="5"/>
  <c r="N58" i="5"/>
  <c r="M58" i="5"/>
  <c r="L58" i="5"/>
  <c r="K58" i="5"/>
  <c r="J58" i="5"/>
  <c r="I58" i="5"/>
  <c r="H58" i="5"/>
  <c r="G58" i="5"/>
  <c r="F58" i="5"/>
  <c r="E58" i="5"/>
  <c r="D58" i="5"/>
  <c r="C58" i="5"/>
  <c r="C59" i="5" s="1"/>
  <c r="C57" i="5"/>
  <c r="K56" i="5"/>
  <c r="G56" i="5"/>
  <c r="C56" i="5"/>
  <c r="N55" i="5"/>
  <c r="N56" i="5" s="1"/>
  <c r="M55" i="5"/>
  <c r="M56" i="5" s="1"/>
  <c r="L55" i="5"/>
  <c r="O55" i="5" s="1"/>
  <c r="O59" i="5" s="1"/>
  <c r="K55" i="5"/>
  <c r="J55" i="5"/>
  <c r="J56" i="5" s="1"/>
  <c r="I55" i="5"/>
  <c r="H55" i="5"/>
  <c r="G55" i="5"/>
  <c r="F55" i="5"/>
  <c r="F56" i="5" s="1"/>
  <c r="E55" i="5"/>
  <c r="D55" i="5"/>
  <c r="K57" i="5" s="1"/>
  <c r="K59" i="5" s="1"/>
  <c r="C55" i="5"/>
  <c r="O54" i="5"/>
  <c r="M54" i="5"/>
  <c r="L54" i="5"/>
  <c r="K54" i="5"/>
  <c r="J54" i="5"/>
  <c r="I54" i="5"/>
  <c r="H54" i="5"/>
  <c r="G54" i="5"/>
  <c r="F54" i="5"/>
  <c r="E54" i="5"/>
  <c r="D54" i="5"/>
  <c r="C54" i="5"/>
  <c r="O53" i="5"/>
  <c r="K53" i="5"/>
  <c r="G53" i="5"/>
  <c r="C53" i="5"/>
  <c r="O52" i="5"/>
  <c r="K52" i="5"/>
  <c r="J52" i="5"/>
  <c r="I52" i="5"/>
  <c r="G52" i="5"/>
  <c r="F52" i="5"/>
  <c r="E52" i="5"/>
  <c r="C52" i="5"/>
  <c r="O51" i="5"/>
  <c r="J51" i="5"/>
  <c r="G51" i="5"/>
  <c r="F51" i="5"/>
  <c r="C51" i="5"/>
  <c r="O50" i="5"/>
  <c r="G50" i="5"/>
  <c r="F50" i="5"/>
  <c r="C50" i="5"/>
  <c r="O49" i="5"/>
  <c r="G49" i="5"/>
  <c r="F49" i="5"/>
  <c r="E49" i="5"/>
  <c r="C49" i="5"/>
  <c r="O48" i="5"/>
  <c r="G48" i="5"/>
  <c r="F48" i="5"/>
  <c r="C48" i="5"/>
  <c r="O47" i="5"/>
  <c r="F47" i="5"/>
  <c r="E47" i="5"/>
  <c r="C47" i="5"/>
  <c r="O46" i="5"/>
  <c r="E46" i="5"/>
  <c r="C46" i="5"/>
  <c r="O45" i="5"/>
  <c r="C45" i="5"/>
  <c r="O44" i="5"/>
  <c r="C44" i="5"/>
  <c r="O43" i="5"/>
  <c r="O42" i="5"/>
  <c r="O41" i="5"/>
  <c r="N41" i="5"/>
  <c r="M41" i="5"/>
  <c r="L41" i="5"/>
  <c r="K41" i="5"/>
  <c r="J41" i="5"/>
  <c r="I41" i="5"/>
  <c r="H41" i="5"/>
  <c r="G41" i="5"/>
  <c r="F41" i="5"/>
  <c r="E41" i="5"/>
  <c r="D41" i="5"/>
  <c r="C41" i="5"/>
  <c r="N38" i="5"/>
  <c r="M38" i="5"/>
  <c r="L38" i="5"/>
  <c r="K38" i="5"/>
  <c r="J38" i="5"/>
  <c r="I38" i="5"/>
  <c r="H38" i="5"/>
  <c r="G38" i="5"/>
  <c r="F38" i="5"/>
  <c r="E38" i="5"/>
  <c r="D38" i="5"/>
  <c r="C38" i="5"/>
  <c r="N36" i="5"/>
  <c r="J36" i="5"/>
  <c r="F36" i="5"/>
  <c r="O35" i="5"/>
  <c r="O39" i="5" s="1"/>
  <c r="N35" i="5"/>
  <c r="M35" i="5"/>
  <c r="M36" i="5" s="1"/>
  <c r="L35" i="5"/>
  <c r="K35" i="5"/>
  <c r="K32" i="5" s="1"/>
  <c r="J35" i="5"/>
  <c r="I35" i="5"/>
  <c r="I36" i="5" s="1"/>
  <c r="H35" i="5"/>
  <c r="G35" i="5"/>
  <c r="F35" i="5"/>
  <c r="E35" i="5"/>
  <c r="E36" i="5" s="1"/>
  <c r="D35" i="5"/>
  <c r="C35" i="5"/>
  <c r="I37" i="5" s="1"/>
  <c r="I39" i="5" s="1"/>
  <c r="O34" i="5"/>
  <c r="M34" i="5"/>
  <c r="L34" i="5"/>
  <c r="K34" i="5"/>
  <c r="J34" i="5"/>
  <c r="I34" i="5"/>
  <c r="H34" i="5"/>
  <c r="G34" i="5"/>
  <c r="F34" i="5"/>
  <c r="E34" i="5"/>
  <c r="D34" i="5"/>
  <c r="C34" i="5"/>
  <c r="O33" i="5"/>
  <c r="J33" i="5"/>
  <c r="G33" i="5"/>
  <c r="F33" i="5"/>
  <c r="O32" i="5"/>
  <c r="J32" i="5"/>
  <c r="I32" i="5"/>
  <c r="H32" i="5"/>
  <c r="F32" i="5"/>
  <c r="E32" i="5"/>
  <c r="D32" i="5"/>
  <c r="O31" i="5"/>
  <c r="J31" i="5"/>
  <c r="I31" i="5"/>
  <c r="F31" i="5"/>
  <c r="E31" i="5"/>
  <c r="O30" i="5"/>
  <c r="I30" i="5"/>
  <c r="F30" i="5"/>
  <c r="E30" i="5"/>
  <c r="O29" i="5"/>
  <c r="H29" i="5"/>
  <c r="F29" i="5"/>
  <c r="E29" i="5"/>
  <c r="D29" i="5"/>
  <c r="O28" i="5"/>
  <c r="F28" i="5"/>
  <c r="E28" i="5"/>
  <c r="C28" i="5"/>
  <c r="O27" i="5"/>
  <c r="F27" i="5"/>
  <c r="E27" i="5"/>
  <c r="D27" i="5"/>
  <c r="O26" i="5"/>
  <c r="E26" i="5"/>
  <c r="D26" i="5"/>
  <c r="O25" i="5"/>
  <c r="O24" i="5"/>
  <c r="O23" i="5"/>
  <c r="O22" i="5"/>
  <c r="O21" i="5"/>
  <c r="N21" i="5"/>
  <c r="M21" i="5"/>
  <c r="L21" i="5"/>
  <c r="K21" i="5"/>
  <c r="J21" i="5"/>
  <c r="I21" i="5"/>
  <c r="H21" i="5"/>
  <c r="G21" i="5"/>
  <c r="F21" i="5"/>
  <c r="E21" i="5"/>
  <c r="D21" i="5"/>
  <c r="C21" i="5"/>
  <c r="M19" i="5"/>
  <c r="L19" i="5"/>
  <c r="H19" i="5"/>
  <c r="N18" i="5"/>
  <c r="N19" i="5" s="1"/>
  <c r="M18" i="5"/>
  <c r="M17" i="5" s="1"/>
  <c r="L18" i="5"/>
  <c r="K18" i="5"/>
  <c r="K19" i="5" s="1"/>
  <c r="J18" i="5"/>
  <c r="J19" i="5" s="1"/>
  <c r="I18" i="5"/>
  <c r="I17" i="5" s="1"/>
  <c r="H18" i="5"/>
  <c r="G18" i="5"/>
  <c r="G19" i="5" s="1"/>
  <c r="F18" i="5"/>
  <c r="F19" i="5" s="1"/>
  <c r="E18" i="5"/>
  <c r="E16" i="5" s="1"/>
  <c r="D18" i="5"/>
  <c r="D19" i="5" s="1"/>
  <c r="C18" i="5"/>
  <c r="C17" i="5" s="1"/>
  <c r="L17" i="5"/>
  <c r="J17" i="5"/>
  <c r="H17" i="5"/>
  <c r="F17" i="5"/>
  <c r="D17" i="5"/>
  <c r="L16" i="5"/>
  <c r="J16" i="5"/>
  <c r="H16" i="5"/>
  <c r="F16" i="5"/>
  <c r="D16" i="5"/>
  <c r="K15" i="5"/>
  <c r="J15" i="5"/>
  <c r="I15" i="5"/>
  <c r="H15" i="5"/>
  <c r="G15" i="5"/>
  <c r="F15" i="5"/>
  <c r="E15" i="5"/>
  <c r="D15" i="5"/>
  <c r="C15" i="5"/>
  <c r="J14" i="5"/>
  <c r="I14" i="5"/>
  <c r="H14" i="5"/>
  <c r="G14" i="5"/>
  <c r="F14" i="5"/>
  <c r="E14" i="5"/>
  <c r="D14" i="5"/>
  <c r="C14" i="5"/>
  <c r="H13" i="5"/>
  <c r="F13" i="5"/>
  <c r="D13" i="5"/>
  <c r="H12" i="5"/>
  <c r="F12" i="5"/>
  <c r="D12" i="5"/>
  <c r="F11" i="5"/>
  <c r="E11" i="5"/>
  <c r="D11" i="5"/>
  <c r="F10" i="5"/>
  <c r="E10" i="5"/>
  <c r="D10" i="5"/>
  <c r="D9" i="5"/>
  <c r="D8" i="5"/>
  <c r="C7" i="5"/>
  <c r="D126" i="12"/>
  <c r="D125" i="12"/>
  <c r="D124" i="12"/>
  <c r="D123" i="12"/>
  <c r="B104" i="12"/>
  <c r="B79" i="12"/>
  <c r="B52" i="12"/>
  <c r="B27" i="12"/>
  <c r="H8" i="12"/>
  <c r="E23" i="11"/>
  <c r="E24" i="11" s="1"/>
  <c r="E22" i="11"/>
  <c r="E16" i="11"/>
  <c r="E17" i="11" s="1"/>
  <c r="E15" i="11"/>
  <c r="E10" i="11"/>
  <c r="E9" i="11"/>
  <c r="E8" i="11"/>
  <c r="E3" i="11"/>
  <c r="F2" i="11"/>
  <c r="F16" i="11" s="1"/>
  <c r="B58" i="10"/>
  <c r="AO56" i="10"/>
  <c r="AO58" i="10" s="1"/>
  <c r="AN56" i="10"/>
  <c r="AM56" i="10"/>
  <c r="AL56" i="10"/>
  <c r="AK56" i="10"/>
  <c r="AK58" i="10" s="1"/>
  <c r="AJ56" i="10"/>
  <c r="AI56" i="10"/>
  <c r="AH56" i="10"/>
  <c r="AG56" i="10"/>
  <c r="AF56" i="10"/>
  <c r="AE56" i="10"/>
  <c r="AD56" i="10"/>
  <c r="AY56" i="10" s="1"/>
  <c r="AC56" i="10"/>
  <c r="AC58" i="10" s="1"/>
  <c r="AB56" i="10"/>
  <c r="AA56" i="10"/>
  <c r="Z56" i="10"/>
  <c r="Y56" i="10"/>
  <c r="Y58" i="10" s="1"/>
  <c r="X56" i="10"/>
  <c r="W56" i="10"/>
  <c r="V56" i="10"/>
  <c r="U56" i="10"/>
  <c r="T56" i="10"/>
  <c r="S56" i="10"/>
  <c r="R56" i="10"/>
  <c r="AU56" i="10" s="1"/>
  <c r="Q56" i="10"/>
  <c r="Q58" i="10" s="1"/>
  <c r="P56" i="10"/>
  <c r="O56" i="10"/>
  <c r="N56" i="10"/>
  <c r="M56" i="10"/>
  <c r="M58" i="10" s="1"/>
  <c r="L56" i="10"/>
  <c r="K56" i="10"/>
  <c r="J56" i="10"/>
  <c r="I56" i="10"/>
  <c r="H56" i="10"/>
  <c r="G56" i="10"/>
  <c r="F56" i="10"/>
  <c r="AQ56" i="10" s="1"/>
  <c r="AO55" i="10"/>
  <c r="AN55" i="10"/>
  <c r="AN58" i="10" s="1"/>
  <c r="AM55" i="10"/>
  <c r="AL55" i="10"/>
  <c r="AK55" i="10"/>
  <c r="AJ55" i="10"/>
  <c r="AJ58" i="10" s="1"/>
  <c r="AI55" i="10"/>
  <c r="AZ55" i="10" s="1"/>
  <c r="AH55" i="10"/>
  <c r="AG55" i="10"/>
  <c r="AF55" i="10"/>
  <c r="AF58" i="10" s="1"/>
  <c r="AE55" i="10"/>
  <c r="AD55" i="10"/>
  <c r="AY55" i="10" s="1"/>
  <c r="AC55" i="10"/>
  <c r="AB55" i="10"/>
  <c r="AB58" i="10" s="1"/>
  <c r="AA55" i="10"/>
  <c r="Z55" i="10"/>
  <c r="Y55" i="10"/>
  <c r="X55" i="10"/>
  <c r="X58" i="10" s="1"/>
  <c r="W55" i="10"/>
  <c r="AV55" i="10" s="1"/>
  <c r="V55" i="10"/>
  <c r="U55" i="10"/>
  <c r="T55" i="10"/>
  <c r="T58" i="10" s="1"/>
  <c r="S55" i="10"/>
  <c r="R55" i="10"/>
  <c r="Q55" i="10"/>
  <c r="P55" i="10"/>
  <c r="P58" i="10" s="1"/>
  <c r="O55" i="10"/>
  <c r="N55" i="10"/>
  <c r="M55" i="10"/>
  <c r="L55" i="10"/>
  <c r="L58" i="10" s="1"/>
  <c r="K55" i="10"/>
  <c r="AR55" i="10" s="1"/>
  <c r="J55" i="10"/>
  <c r="I55" i="10"/>
  <c r="H55" i="10"/>
  <c r="H58" i="10" s="1"/>
  <c r="G55" i="10"/>
  <c r="F55" i="10"/>
  <c r="AZ54" i="10"/>
  <c r="AO54" i="10"/>
  <c r="AN54" i="10"/>
  <c r="AM54" i="10"/>
  <c r="AL54" i="10"/>
  <c r="AL58" i="10" s="1"/>
  <c r="AK54" i="10"/>
  <c r="AJ54" i="10"/>
  <c r="BA54" i="10" s="1"/>
  <c r="AI54" i="10"/>
  <c r="AI58" i="10" s="1"/>
  <c r="AH54" i="10"/>
  <c r="AH58" i="10" s="1"/>
  <c r="AG54" i="10"/>
  <c r="AF54" i="10"/>
  <c r="AE54" i="10"/>
  <c r="AE58" i="10" s="1"/>
  <c r="AD54" i="10"/>
  <c r="AY54" i="10" s="1"/>
  <c r="AC54" i="10"/>
  <c r="AB54" i="10"/>
  <c r="AA54" i="10"/>
  <c r="Z54" i="10"/>
  <c r="Z58" i="10" s="1"/>
  <c r="Y54" i="10"/>
  <c r="X54" i="10"/>
  <c r="AW54" i="10" s="1"/>
  <c r="W54" i="10"/>
  <c r="W58" i="10" s="1"/>
  <c r="V54" i="10"/>
  <c r="V58" i="10" s="1"/>
  <c r="U54" i="10"/>
  <c r="T54" i="10"/>
  <c r="S54" i="10"/>
  <c r="S58" i="10" s="1"/>
  <c r="R54" i="10"/>
  <c r="AU54" i="10" s="1"/>
  <c r="Q54" i="10"/>
  <c r="P54" i="10"/>
  <c r="O54" i="10"/>
  <c r="N54" i="10"/>
  <c r="N58" i="10" s="1"/>
  <c r="M54" i="10"/>
  <c r="L54" i="10"/>
  <c r="AS54" i="10" s="1"/>
  <c r="K54" i="10"/>
  <c r="K58" i="10" s="1"/>
  <c r="J54" i="10"/>
  <c r="J58" i="10" s="1"/>
  <c r="I54" i="10"/>
  <c r="H54" i="10"/>
  <c r="G54" i="10"/>
  <c r="G58" i="10" s="1"/>
  <c r="F54" i="10"/>
  <c r="AQ54" i="10" s="1"/>
  <c r="AC51" i="10"/>
  <c r="AA51" i="10"/>
  <c r="Z51" i="10"/>
  <c r="Y51" i="10"/>
  <c r="X51" i="10"/>
  <c r="V51" i="10"/>
  <c r="U51" i="10"/>
  <c r="T51" i="10"/>
  <c r="R51" i="10"/>
  <c r="Q51" i="10"/>
  <c r="O51" i="10"/>
  <c r="N51" i="10"/>
  <c r="M51" i="10"/>
  <c r="L51" i="10"/>
  <c r="AS51" i="10" s="1"/>
  <c r="J51" i="10"/>
  <c r="I51" i="10"/>
  <c r="H51" i="10"/>
  <c r="F51" i="10"/>
  <c r="AQ51" i="10" s="1"/>
  <c r="B51" i="10"/>
  <c r="BB49" i="10"/>
  <c r="BA49" i="10"/>
  <c r="AZ49" i="10"/>
  <c r="AY49" i="10"/>
  <c r="BF49" i="10" s="1"/>
  <c r="AX49" i="10"/>
  <c r="AW49" i="10"/>
  <c r="AV49" i="10"/>
  <c r="AU49" i="10"/>
  <c r="BE49" i="10" s="1"/>
  <c r="AT49" i="10"/>
  <c r="AS49" i="10"/>
  <c r="AR49" i="10"/>
  <c r="AQ49" i="10"/>
  <c r="BD49" i="10" s="1"/>
  <c r="BB48" i="10"/>
  <c r="BA48" i="10"/>
  <c r="AZ48" i="10"/>
  <c r="AX48" i="10"/>
  <c r="AW48" i="10"/>
  <c r="AV48" i="10"/>
  <c r="AT48" i="10"/>
  <c r="AS48" i="10"/>
  <c r="AR48" i="10"/>
  <c r="AE48" i="10"/>
  <c r="AY48" i="10" s="1"/>
  <c r="BF48" i="10" s="1"/>
  <c r="S48" i="10"/>
  <c r="S51" i="10" s="1"/>
  <c r="G48" i="10"/>
  <c r="G51" i="10" s="1"/>
  <c r="BA47" i="10"/>
  <c r="AZ47" i="10"/>
  <c r="AY47" i="10"/>
  <c r="BF47" i="10" s="1"/>
  <c r="AW47" i="10"/>
  <c r="AV47" i="10"/>
  <c r="AU47" i="10"/>
  <c r="AS47" i="10"/>
  <c r="AR47" i="10"/>
  <c r="AQ47" i="10"/>
  <c r="AN47" i="10"/>
  <c r="BB47" i="10" s="1"/>
  <c r="AB47" i="10"/>
  <c r="AB51" i="10" s="1"/>
  <c r="P47" i="10"/>
  <c r="BB46" i="10"/>
  <c r="BB51" i="10" s="1"/>
  <c r="BA46" i="10"/>
  <c r="BA51" i="10" s="1"/>
  <c r="AY46" i="10"/>
  <c r="AX46" i="10"/>
  <c r="AW46" i="10"/>
  <c r="AW51" i="10" s="1"/>
  <c r="AU46" i="10"/>
  <c r="AT46" i="10"/>
  <c r="AS46" i="10"/>
  <c r="AQ46" i="10"/>
  <c r="AI46" i="10"/>
  <c r="AZ46" i="10" s="1"/>
  <c r="W46" i="10"/>
  <c r="AV46" i="10" s="1"/>
  <c r="AV51" i="10" s="1"/>
  <c r="K46" i="10"/>
  <c r="AR46" i="10" s="1"/>
  <c r="B43" i="10"/>
  <c r="BE41" i="10"/>
  <c r="BB41" i="10"/>
  <c r="BA41" i="10"/>
  <c r="AZ41" i="10"/>
  <c r="AY41" i="10"/>
  <c r="BF41" i="10" s="1"/>
  <c r="AX41" i="10"/>
  <c r="AW41" i="10"/>
  <c r="AV41" i="10"/>
  <c r="AU41" i="10"/>
  <c r="AT41" i="10"/>
  <c r="AS41" i="10"/>
  <c r="AR41" i="10"/>
  <c r="AQ41" i="10"/>
  <c r="BD41" i="10" s="1"/>
  <c r="B37" i="10"/>
  <c r="AO35" i="10"/>
  <c r="BB35" i="10" s="1"/>
  <c r="AN35" i="10"/>
  <c r="AM35" i="10"/>
  <c r="AL35" i="10"/>
  <c r="AK35" i="10"/>
  <c r="AJ35" i="10"/>
  <c r="AI35" i="10"/>
  <c r="AH35" i="10"/>
  <c r="AG35" i="10"/>
  <c r="AZ35" i="10" s="1"/>
  <c r="AF35" i="10"/>
  <c r="AE35" i="10"/>
  <c r="AD35" i="10"/>
  <c r="AY35" i="10" s="1"/>
  <c r="AC35" i="10"/>
  <c r="AX35" i="10" s="1"/>
  <c r="AB35" i="10"/>
  <c r="AA35" i="10"/>
  <c r="Z35" i="10"/>
  <c r="Y35" i="10"/>
  <c r="X35" i="10"/>
  <c r="W35" i="10"/>
  <c r="V35" i="10"/>
  <c r="U35" i="10"/>
  <c r="AV35" i="10" s="1"/>
  <c r="T35" i="10"/>
  <c r="S35" i="10"/>
  <c r="R35" i="10"/>
  <c r="AU35" i="10" s="1"/>
  <c r="Q35" i="10"/>
  <c r="AT35" i="10" s="1"/>
  <c r="P35" i="10"/>
  <c r="O35" i="10"/>
  <c r="N35" i="10"/>
  <c r="M35" i="10"/>
  <c r="L35" i="10"/>
  <c r="K35" i="10"/>
  <c r="J35" i="10"/>
  <c r="I35" i="10"/>
  <c r="AR35" i="10" s="1"/>
  <c r="H35" i="10"/>
  <c r="G35" i="10"/>
  <c r="F35" i="10"/>
  <c r="AQ35" i="10" s="1"/>
  <c r="AO34" i="10"/>
  <c r="AN34" i="10"/>
  <c r="AM34" i="10"/>
  <c r="BB34" i="10" s="1"/>
  <c r="AL34" i="10"/>
  <c r="AK34" i="10"/>
  <c r="AJ34" i="10"/>
  <c r="BA34" i="10" s="1"/>
  <c r="AI34" i="10"/>
  <c r="AZ34" i="10" s="1"/>
  <c r="AH34" i="10"/>
  <c r="AG34" i="10"/>
  <c r="AF34" i="10"/>
  <c r="AE34" i="10"/>
  <c r="AD34" i="10"/>
  <c r="AC34" i="10"/>
  <c r="AB34" i="10"/>
  <c r="AA34" i="10"/>
  <c r="AX34" i="10" s="1"/>
  <c r="Z34" i="10"/>
  <c r="Y34" i="10"/>
  <c r="X34" i="10"/>
  <c r="AW34" i="10" s="1"/>
  <c r="W34" i="10"/>
  <c r="AV34" i="10" s="1"/>
  <c r="V34" i="10"/>
  <c r="U34" i="10"/>
  <c r="T34" i="10"/>
  <c r="S34" i="10"/>
  <c r="R34" i="10"/>
  <c r="Q34" i="10"/>
  <c r="P34" i="10"/>
  <c r="O34" i="10"/>
  <c r="AT34" i="10" s="1"/>
  <c r="N34" i="10"/>
  <c r="M34" i="10"/>
  <c r="L34" i="10"/>
  <c r="AS34" i="10" s="1"/>
  <c r="K34" i="10"/>
  <c r="AR34" i="10" s="1"/>
  <c r="J34" i="10"/>
  <c r="I34" i="10"/>
  <c r="H34" i="10"/>
  <c r="G34" i="10"/>
  <c r="F34" i="10"/>
  <c r="AO33" i="10"/>
  <c r="AN33" i="10"/>
  <c r="AM33" i="10"/>
  <c r="BB33" i="10" s="1"/>
  <c r="AL33" i="10"/>
  <c r="AK33" i="10"/>
  <c r="AJ33" i="10"/>
  <c r="AI33" i="10"/>
  <c r="AZ33" i="10" s="1"/>
  <c r="AH33" i="10"/>
  <c r="AG33" i="10"/>
  <c r="AF33" i="10"/>
  <c r="AE33" i="10"/>
  <c r="AD33" i="10"/>
  <c r="AY33" i="10" s="1"/>
  <c r="AC33" i="10"/>
  <c r="AB33" i="10"/>
  <c r="AA33" i="10"/>
  <c r="AX33" i="10" s="1"/>
  <c r="Z33" i="10"/>
  <c r="Y33" i="10"/>
  <c r="X33" i="10"/>
  <c r="W33" i="10"/>
  <c r="AV33" i="10" s="1"/>
  <c r="V33" i="10"/>
  <c r="U33" i="10"/>
  <c r="T33" i="10"/>
  <c r="S33" i="10"/>
  <c r="R33" i="10"/>
  <c r="AU33" i="10" s="1"/>
  <c r="Q33" i="10"/>
  <c r="P33" i="10"/>
  <c r="O33" i="10"/>
  <c r="AT33" i="10" s="1"/>
  <c r="N33" i="10"/>
  <c r="M33" i="10"/>
  <c r="L33" i="10"/>
  <c r="K33" i="10"/>
  <c r="AR33" i="10" s="1"/>
  <c r="J33" i="10"/>
  <c r="I33" i="10"/>
  <c r="H33" i="10"/>
  <c r="G33" i="10"/>
  <c r="F33" i="10"/>
  <c r="AQ33" i="10" s="1"/>
  <c r="B28" i="10"/>
  <c r="BE26" i="10"/>
  <c r="BB26" i="10"/>
  <c r="BA26" i="10"/>
  <c r="AZ26" i="10"/>
  <c r="BF26" i="10" s="1"/>
  <c r="AY26" i="10"/>
  <c r="AX26" i="10"/>
  <c r="AW26" i="10"/>
  <c r="AV26" i="10"/>
  <c r="AU26" i="10"/>
  <c r="AT26" i="10"/>
  <c r="AS26" i="10"/>
  <c r="AR26" i="10"/>
  <c r="AQ26" i="10"/>
  <c r="BD26" i="10" s="1"/>
  <c r="B22" i="10"/>
  <c r="BB20" i="10"/>
  <c r="BA20" i="10"/>
  <c r="AZ20" i="10"/>
  <c r="AY20" i="10"/>
  <c r="BF20" i="10" s="1"/>
  <c r="AX20" i="10"/>
  <c r="AW20" i="10"/>
  <c r="AV20" i="10"/>
  <c r="AU20" i="10"/>
  <c r="BE20" i="10" s="1"/>
  <c r="AT20" i="10"/>
  <c r="AS20" i="10"/>
  <c r="AR20" i="10"/>
  <c r="AQ20" i="10"/>
  <c r="BD20" i="10" s="1"/>
  <c r="BB19" i="10"/>
  <c r="BA19" i="10"/>
  <c r="BF19" i="10" s="1"/>
  <c r="AZ19" i="10"/>
  <c r="AY19" i="10"/>
  <c r="AX19" i="10"/>
  <c r="AW19" i="10"/>
  <c r="AV19" i="10"/>
  <c r="AU19" i="10"/>
  <c r="BE19" i="10" s="1"/>
  <c r="AT19" i="10"/>
  <c r="AS19" i="10"/>
  <c r="AR19" i="10"/>
  <c r="AQ19" i="10"/>
  <c r="BD19" i="10" s="1"/>
  <c r="BB18" i="10"/>
  <c r="BA18" i="10"/>
  <c r="AZ18" i="10"/>
  <c r="AY18" i="10"/>
  <c r="BF18" i="10" s="1"/>
  <c r="AX18" i="10"/>
  <c r="AW18" i="10"/>
  <c r="AV18" i="10"/>
  <c r="BE18" i="10" s="1"/>
  <c r="AU18" i="10"/>
  <c r="AT18" i="10"/>
  <c r="AS18" i="10"/>
  <c r="AR18" i="10"/>
  <c r="AQ18" i="10"/>
  <c r="BD18" i="10" s="1"/>
  <c r="BB17" i="10"/>
  <c r="BA17" i="10"/>
  <c r="AZ17" i="10"/>
  <c r="AY17" i="10"/>
  <c r="BF17" i="10" s="1"/>
  <c r="AX17" i="10"/>
  <c r="AW17" i="10"/>
  <c r="AV17" i="10"/>
  <c r="AU17" i="10"/>
  <c r="BE17" i="10" s="1"/>
  <c r="AT17" i="10"/>
  <c r="AS17" i="10"/>
  <c r="AR17" i="10"/>
  <c r="AQ17" i="10"/>
  <c r="BD17" i="10" s="1"/>
  <c r="BB16" i="10"/>
  <c r="BA16" i="10"/>
  <c r="AZ16" i="10"/>
  <c r="AY16" i="10"/>
  <c r="BF16" i="10" s="1"/>
  <c r="AX16" i="10"/>
  <c r="AW16" i="10"/>
  <c r="AV16" i="10"/>
  <c r="AU16" i="10"/>
  <c r="BE16" i="10" s="1"/>
  <c r="AT16" i="10"/>
  <c r="AS16" i="10"/>
  <c r="AR16" i="10"/>
  <c r="AQ16" i="10"/>
  <c r="BD16" i="10" s="1"/>
  <c r="AO15" i="10"/>
  <c r="AO22" i="10" s="1"/>
  <c r="AN15" i="10"/>
  <c r="AN22" i="10" s="1"/>
  <c r="AM15" i="10"/>
  <c r="AM22" i="10" s="1"/>
  <c r="AL15" i="10"/>
  <c r="AL22" i="10" s="1"/>
  <c r="AK15" i="10"/>
  <c r="AK22" i="10" s="1"/>
  <c r="AJ15" i="10"/>
  <c r="BA15" i="10" s="1"/>
  <c r="BA22" i="10" s="1"/>
  <c r="AI15" i="10"/>
  <c r="AI22" i="10" s="1"/>
  <c r="AH15" i="10"/>
  <c r="AH22" i="10" s="1"/>
  <c r="AG15" i="10"/>
  <c r="AG22" i="10" s="1"/>
  <c r="AF15" i="10"/>
  <c r="AF22" i="10" s="1"/>
  <c r="AE15" i="10"/>
  <c r="AE22" i="10" s="1"/>
  <c r="AD15" i="10"/>
  <c r="AY15" i="10" s="1"/>
  <c r="AC15" i="10"/>
  <c r="AC22" i="10" s="1"/>
  <c r="AB15" i="10"/>
  <c r="AB22" i="10" s="1"/>
  <c r="AA15" i="10"/>
  <c r="AA22" i="10" s="1"/>
  <c r="Z15" i="10"/>
  <c r="Z22" i="10" s="1"/>
  <c r="Y15" i="10"/>
  <c r="Y22" i="10" s="1"/>
  <c r="X15" i="10"/>
  <c r="AW15" i="10" s="1"/>
  <c r="AW22" i="10" s="1"/>
  <c r="W15" i="10"/>
  <c r="W22" i="10" s="1"/>
  <c r="V15" i="10"/>
  <c r="V22" i="10" s="1"/>
  <c r="U15" i="10"/>
  <c r="U22" i="10" s="1"/>
  <c r="T15" i="10"/>
  <c r="T22" i="10" s="1"/>
  <c r="S15" i="10"/>
  <c r="S22" i="10" s="1"/>
  <c r="R15" i="10"/>
  <c r="AU15" i="10" s="1"/>
  <c r="Q15" i="10"/>
  <c r="Q22" i="10" s="1"/>
  <c r="P15" i="10"/>
  <c r="P22" i="10" s="1"/>
  <c r="O15" i="10"/>
  <c r="O22" i="10" s="1"/>
  <c r="AT22" i="10" s="1"/>
  <c r="N15" i="10"/>
  <c r="N22" i="10" s="1"/>
  <c r="M15" i="10"/>
  <c r="M22" i="10" s="1"/>
  <c r="L15" i="10"/>
  <c r="AS15" i="10" s="1"/>
  <c r="K15" i="10"/>
  <c r="K22" i="10" s="1"/>
  <c r="J15" i="10"/>
  <c r="J22" i="10" s="1"/>
  <c r="I15" i="10"/>
  <c r="I22" i="10" s="1"/>
  <c r="H15" i="10"/>
  <c r="H22" i="10" s="1"/>
  <c r="G15" i="10"/>
  <c r="G22" i="10" s="1"/>
  <c r="F15" i="10"/>
  <c r="AQ15" i="10" s="1"/>
  <c r="B8" i="10"/>
  <c r="B12" i="10" s="1"/>
  <c r="F4" i="10"/>
  <c r="B4" i="10"/>
  <c r="B60" i="10" s="1"/>
  <c r="AO49" i="9"/>
  <c r="BB49" i="9" s="1"/>
  <c r="AN49" i="9"/>
  <c r="AM49" i="9"/>
  <c r="AL49" i="9"/>
  <c r="AK49" i="9"/>
  <c r="AJ49" i="9"/>
  <c r="BA49" i="9" s="1"/>
  <c r="AI49" i="9"/>
  <c r="AH49" i="9"/>
  <c r="AG49" i="9"/>
  <c r="AZ49" i="9" s="1"/>
  <c r="AF49" i="9"/>
  <c r="AE49" i="9"/>
  <c r="AD49" i="9"/>
  <c r="AY49" i="9" s="1"/>
  <c r="AC49" i="9"/>
  <c r="AB49" i="9"/>
  <c r="AA49" i="9"/>
  <c r="Z49" i="9"/>
  <c r="Y49" i="9"/>
  <c r="X49" i="9"/>
  <c r="W49" i="9"/>
  <c r="V49" i="9"/>
  <c r="U49" i="9"/>
  <c r="T49" i="9"/>
  <c r="S49" i="9"/>
  <c r="R49" i="9"/>
  <c r="Q49" i="9"/>
  <c r="P49" i="9"/>
  <c r="O49" i="9"/>
  <c r="N49" i="9"/>
  <c r="M49" i="9"/>
  <c r="L49" i="9"/>
  <c r="K49" i="9"/>
  <c r="J49" i="9"/>
  <c r="I49" i="9"/>
  <c r="H49" i="9"/>
  <c r="G49" i="9"/>
  <c r="F49" i="9"/>
  <c r="B49" i="9"/>
  <c r="BB47" i="9"/>
  <c r="BA47" i="9"/>
  <c r="AZ47" i="9"/>
  <c r="AY47" i="9"/>
  <c r="BF47" i="9" s="1"/>
  <c r="AX47" i="9"/>
  <c r="AW47" i="9"/>
  <c r="AV47" i="9"/>
  <c r="AU47" i="9"/>
  <c r="BE47" i="9" s="1"/>
  <c r="AT47" i="9"/>
  <c r="AS47" i="9"/>
  <c r="AR47" i="9"/>
  <c r="AQ47" i="9"/>
  <c r="AQ49" i="9" s="1"/>
  <c r="BD49" i="9" s="1"/>
  <c r="BB46" i="9"/>
  <c r="BA46" i="9"/>
  <c r="BF46" i="9" s="1"/>
  <c r="AZ46" i="9"/>
  <c r="AY46" i="9"/>
  <c r="AX46" i="9"/>
  <c r="AX49" i="9" s="1"/>
  <c r="AW46" i="9"/>
  <c r="AW49" i="9" s="1"/>
  <c r="AV46" i="9"/>
  <c r="AV49" i="9" s="1"/>
  <c r="AU46" i="9"/>
  <c r="BE46" i="9" s="1"/>
  <c r="AT46" i="9"/>
  <c r="AT49" i="9" s="1"/>
  <c r="AS46" i="9"/>
  <c r="AS49" i="9" s="1"/>
  <c r="AR46" i="9"/>
  <c r="AR49" i="9" s="1"/>
  <c r="AQ46" i="9"/>
  <c r="BD46" i="9" s="1"/>
  <c r="B43" i="9"/>
  <c r="AO41" i="9"/>
  <c r="AN41" i="9"/>
  <c r="AN43" i="9" s="1"/>
  <c r="AM41" i="9"/>
  <c r="BB41" i="9" s="1"/>
  <c r="AL41" i="9"/>
  <c r="AK41" i="9"/>
  <c r="AJ41" i="9"/>
  <c r="AJ43" i="9" s="1"/>
  <c r="AI41" i="9"/>
  <c r="AH41" i="9"/>
  <c r="AG41" i="9"/>
  <c r="AZ41" i="9" s="1"/>
  <c r="AF41" i="9"/>
  <c r="AF43" i="9" s="1"/>
  <c r="AE41" i="9"/>
  <c r="AD41" i="9"/>
  <c r="AY41" i="9" s="1"/>
  <c r="AC41" i="9"/>
  <c r="AB41" i="9"/>
  <c r="AB43" i="9" s="1"/>
  <c r="AA41" i="9"/>
  <c r="AX41" i="9" s="1"/>
  <c r="Z41" i="9"/>
  <c r="Y41" i="9"/>
  <c r="X41" i="9"/>
  <c r="X43" i="9" s="1"/>
  <c r="W41" i="9"/>
  <c r="V41" i="9"/>
  <c r="U41" i="9"/>
  <c r="AV41" i="9" s="1"/>
  <c r="T41" i="9"/>
  <c r="T43" i="9" s="1"/>
  <c r="S41" i="9"/>
  <c r="R41" i="9"/>
  <c r="AU41" i="9" s="1"/>
  <c r="Q41" i="9"/>
  <c r="P41" i="9"/>
  <c r="P43" i="9" s="1"/>
  <c r="O41" i="9"/>
  <c r="AT41" i="9" s="1"/>
  <c r="N41" i="9"/>
  <c r="M41" i="9"/>
  <c r="L41" i="9"/>
  <c r="L43" i="9" s="1"/>
  <c r="K41" i="9"/>
  <c r="J41" i="9"/>
  <c r="I41" i="9"/>
  <c r="AR41" i="9" s="1"/>
  <c r="H41" i="9"/>
  <c r="H43" i="9" s="1"/>
  <c r="G41" i="9"/>
  <c r="F41" i="9"/>
  <c r="AQ41" i="9" s="1"/>
  <c r="AO40" i="9"/>
  <c r="AO43" i="9" s="1"/>
  <c r="AN40" i="9"/>
  <c r="AM40" i="9"/>
  <c r="AM43" i="9" s="1"/>
  <c r="BB43" i="9" s="1"/>
  <c r="AL40" i="9"/>
  <c r="AL43" i="9" s="1"/>
  <c r="AK40" i="9"/>
  <c r="AK43" i="9" s="1"/>
  <c r="AJ40" i="9"/>
  <c r="BA40" i="9" s="1"/>
  <c r="AI40" i="9"/>
  <c r="AI43" i="9" s="1"/>
  <c r="AH40" i="9"/>
  <c r="AH43" i="9" s="1"/>
  <c r="AG40" i="9"/>
  <c r="AG43" i="9" s="1"/>
  <c r="AF40" i="9"/>
  <c r="AE40" i="9"/>
  <c r="AE43" i="9" s="1"/>
  <c r="AD40" i="9"/>
  <c r="AY40" i="9" s="1"/>
  <c r="AC40" i="9"/>
  <c r="AC43" i="9" s="1"/>
  <c r="AB40" i="9"/>
  <c r="AA40" i="9"/>
  <c r="AA43" i="9" s="1"/>
  <c r="Z40" i="9"/>
  <c r="Z43" i="9" s="1"/>
  <c r="Y40" i="9"/>
  <c r="Y43" i="9" s="1"/>
  <c r="X40" i="9"/>
  <c r="AW40" i="9" s="1"/>
  <c r="W40" i="9"/>
  <c r="W43" i="9" s="1"/>
  <c r="V40" i="9"/>
  <c r="V43" i="9" s="1"/>
  <c r="U40" i="9"/>
  <c r="U43" i="9" s="1"/>
  <c r="T40" i="9"/>
  <c r="S40" i="9"/>
  <c r="S43" i="9" s="1"/>
  <c r="R40" i="9"/>
  <c r="AU40" i="9" s="1"/>
  <c r="Q40" i="9"/>
  <c r="Q43" i="9" s="1"/>
  <c r="P40" i="9"/>
  <c r="O40" i="9"/>
  <c r="O43" i="9" s="1"/>
  <c r="N40" i="9"/>
  <c r="N43" i="9" s="1"/>
  <c r="M40" i="9"/>
  <c r="M43" i="9" s="1"/>
  <c r="L40" i="9"/>
  <c r="AS40" i="9" s="1"/>
  <c r="K40" i="9"/>
  <c r="K43" i="9" s="1"/>
  <c r="J40" i="9"/>
  <c r="J43" i="9" s="1"/>
  <c r="I40" i="9"/>
  <c r="I43" i="9" s="1"/>
  <c r="H40" i="9"/>
  <c r="G40" i="9"/>
  <c r="G43" i="9" s="1"/>
  <c r="F40" i="9"/>
  <c r="AQ40" i="9" s="1"/>
  <c r="B37" i="9"/>
  <c r="BB35" i="9"/>
  <c r="BA35" i="9"/>
  <c r="AZ35" i="9"/>
  <c r="AY35" i="9"/>
  <c r="BF35" i="9" s="1"/>
  <c r="AX35" i="9"/>
  <c r="AW35" i="9"/>
  <c r="AV35" i="9"/>
  <c r="AU35" i="9"/>
  <c r="BE35" i="9" s="1"/>
  <c r="AT35" i="9"/>
  <c r="AS35" i="9"/>
  <c r="AR35" i="9"/>
  <c r="AQ35" i="9"/>
  <c r="BD35" i="9" s="1"/>
  <c r="B31" i="9"/>
  <c r="BB29" i="9"/>
  <c r="BA29" i="9"/>
  <c r="BF29" i="9" s="1"/>
  <c r="AZ29" i="9"/>
  <c r="AY29" i="9"/>
  <c r="AX29" i="9"/>
  <c r="AW29" i="9"/>
  <c r="AV29" i="9"/>
  <c r="AU29" i="9"/>
  <c r="BE29" i="9" s="1"/>
  <c r="AT29" i="9"/>
  <c r="AS29" i="9"/>
  <c r="AR29" i="9"/>
  <c r="AQ29" i="9"/>
  <c r="BD29" i="9" s="1"/>
  <c r="AO24" i="9"/>
  <c r="AK24" i="9"/>
  <c r="AG24" i="9"/>
  <c r="AC24" i="9"/>
  <c r="Y24" i="9"/>
  <c r="U24" i="9"/>
  <c r="Q24" i="9"/>
  <c r="M24" i="9"/>
  <c r="I24" i="9"/>
  <c r="B24" i="9"/>
  <c r="BB22" i="9"/>
  <c r="BA22" i="9"/>
  <c r="AZ22" i="9"/>
  <c r="AX22" i="9"/>
  <c r="AW22" i="9"/>
  <c r="AV22" i="9"/>
  <c r="AT22" i="9"/>
  <c r="AS22" i="9"/>
  <c r="AR22" i="9"/>
  <c r="AD22" i="9"/>
  <c r="AY22" i="9" s="1"/>
  <c r="BF22" i="9" s="1"/>
  <c r="R22" i="9"/>
  <c r="AU22" i="9" s="1"/>
  <c r="BE22" i="9" s="1"/>
  <c r="F22" i="9"/>
  <c r="AQ22" i="9" s="1"/>
  <c r="BD22" i="9" s="1"/>
  <c r="AO21" i="9"/>
  <c r="AN21" i="9"/>
  <c r="AN24" i="9" s="1"/>
  <c r="AM21" i="9"/>
  <c r="AM24" i="9" s="1"/>
  <c r="BB24" i="9" s="1"/>
  <c r="AL21" i="9"/>
  <c r="AL24" i="9" s="1"/>
  <c r="AK21" i="9"/>
  <c r="AJ21" i="9"/>
  <c r="AJ24" i="9" s="1"/>
  <c r="AI21" i="9"/>
  <c r="AI24" i="9" s="1"/>
  <c r="AH21" i="9"/>
  <c r="AH24" i="9" s="1"/>
  <c r="AG21" i="9"/>
  <c r="AF21" i="9"/>
  <c r="AF24" i="9" s="1"/>
  <c r="AE21" i="9"/>
  <c r="AE24" i="9" s="1"/>
  <c r="AD21" i="9"/>
  <c r="AY21" i="9" s="1"/>
  <c r="AC21" i="9"/>
  <c r="AB21" i="9"/>
  <c r="AB24" i="9" s="1"/>
  <c r="AA21" i="9"/>
  <c r="AA24" i="9" s="1"/>
  <c r="Z21" i="9"/>
  <c r="Z24" i="9" s="1"/>
  <c r="Y21" i="9"/>
  <c r="X21" i="9"/>
  <c r="X24" i="9" s="1"/>
  <c r="W21" i="9"/>
  <c r="W24" i="9" s="1"/>
  <c r="V21" i="9"/>
  <c r="V24" i="9" s="1"/>
  <c r="U21" i="9"/>
  <c r="T21" i="9"/>
  <c r="T24" i="9" s="1"/>
  <c r="S21" i="9"/>
  <c r="S24" i="9" s="1"/>
  <c r="R21" i="9"/>
  <c r="AU21" i="9" s="1"/>
  <c r="Q21" i="9"/>
  <c r="P21" i="9"/>
  <c r="P24" i="9" s="1"/>
  <c r="O21" i="9"/>
  <c r="O24" i="9" s="1"/>
  <c r="N21" i="9"/>
  <c r="N24" i="9" s="1"/>
  <c r="M21" i="9"/>
  <c r="L21" i="9"/>
  <c r="L24" i="9" s="1"/>
  <c r="K21" i="9"/>
  <c r="K24" i="9" s="1"/>
  <c r="J21" i="9"/>
  <c r="J24" i="9" s="1"/>
  <c r="I21" i="9"/>
  <c r="H21" i="9"/>
  <c r="H24" i="9" s="1"/>
  <c r="G21" i="9"/>
  <c r="G24" i="9" s="1"/>
  <c r="F21" i="9"/>
  <c r="AQ21" i="9" s="1"/>
  <c r="AL18" i="9"/>
  <c r="AH18" i="9"/>
  <c r="AD18" i="9"/>
  <c r="Z18" i="9"/>
  <c r="V18" i="9"/>
  <c r="R18" i="9"/>
  <c r="N18" i="9"/>
  <c r="J18" i="9"/>
  <c r="F18" i="9"/>
  <c r="B18" i="9"/>
  <c r="BE16" i="9"/>
  <c r="BD16" i="9"/>
  <c r="BB16" i="9"/>
  <c r="BA16" i="9"/>
  <c r="AZ16" i="9"/>
  <c r="AY16" i="9"/>
  <c r="BF16" i="9" s="1"/>
  <c r="AO15" i="9"/>
  <c r="AO18" i="9" s="1"/>
  <c r="AN15" i="9"/>
  <c r="AN18" i="9" s="1"/>
  <c r="AM15" i="9"/>
  <c r="AM18" i="9" s="1"/>
  <c r="BB18" i="9" s="1"/>
  <c r="AL15" i="9"/>
  <c r="AK15" i="9"/>
  <c r="AK18" i="9" s="1"/>
  <c r="AJ15" i="9"/>
  <c r="BA15" i="9" s="1"/>
  <c r="AI15" i="9"/>
  <c r="AI18" i="9" s="1"/>
  <c r="AH15" i="9"/>
  <c r="AG15" i="9"/>
  <c r="AG18" i="9" s="1"/>
  <c r="AF15" i="9"/>
  <c r="AF18" i="9" s="1"/>
  <c r="AE15" i="9"/>
  <c r="AE18" i="9" s="1"/>
  <c r="AD15" i="9"/>
  <c r="AY15" i="9" s="1"/>
  <c r="AC15" i="9"/>
  <c r="AC18" i="9" s="1"/>
  <c r="AB15" i="9"/>
  <c r="AB18" i="9" s="1"/>
  <c r="AA15" i="9"/>
  <c r="AA18" i="9" s="1"/>
  <c r="Z15" i="9"/>
  <c r="Y15" i="9"/>
  <c r="Y18" i="9" s="1"/>
  <c r="X15" i="9"/>
  <c r="AW15" i="9" s="1"/>
  <c r="AW18" i="9" s="1"/>
  <c r="W15" i="9"/>
  <c r="W18" i="9" s="1"/>
  <c r="V15" i="9"/>
  <c r="U15" i="9"/>
  <c r="U18" i="9" s="1"/>
  <c r="T15" i="9"/>
  <c r="T18" i="9" s="1"/>
  <c r="S15" i="9"/>
  <c r="S18" i="9" s="1"/>
  <c r="R15" i="9"/>
  <c r="AU15" i="9" s="1"/>
  <c r="Q15" i="9"/>
  <c r="Q18" i="9" s="1"/>
  <c r="P15" i="9"/>
  <c r="P18" i="9" s="1"/>
  <c r="O15" i="9"/>
  <c r="O18" i="9" s="1"/>
  <c r="N15" i="9"/>
  <c r="M15" i="9"/>
  <c r="M18" i="9" s="1"/>
  <c r="L15" i="9"/>
  <c r="AS15" i="9" s="1"/>
  <c r="AS18" i="9" s="1"/>
  <c r="K15" i="9"/>
  <c r="K18" i="9" s="1"/>
  <c r="J15" i="9"/>
  <c r="I15" i="9"/>
  <c r="I18" i="9" s="1"/>
  <c r="H15" i="9"/>
  <c r="H18" i="9" s="1"/>
  <c r="G15" i="9"/>
  <c r="G18" i="9" s="1"/>
  <c r="F15" i="9"/>
  <c r="AQ15" i="9" s="1"/>
  <c r="B8" i="9"/>
  <c r="B12" i="9" s="1"/>
  <c r="F4" i="9"/>
  <c r="B4" i="9"/>
  <c r="B51" i="9" s="1"/>
  <c r="AL52" i="8"/>
  <c r="AH52" i="8"/>
  <c r="AD52" i="8"/>
  <c r="Z52" i="8"/>
  <c r="V52" i="8"/>
  <c r="R52" i="8"/>
  <c r="N52" i="8"/>
  <c r="J52" i="8"/>
  <c r="F52" i="8"/>
  <c r="B52" i="8"/>
  <c r="BB50" i="8"/>
  <c r="BA50" i="8"/>
  <c r="AZ50" i="8"/>
  <c r="AY50" i="8"/>
  <c r="BF50" i="8" s="1"/>
  <c r="AX50" i="8"/>
  <c r="AW50" i="8"/>
  <c r="AV50" i="8"/>
  <c r="AU50" i="8"/>
  <c r="BE50" i="8" s="1"/>
  <c r="AT50" i="8"/>
  <c r="AS50" i="8"/>
  <c r="AR50" i="8"/>
  <c r="AQ50" i="8"/>
  <c r="BD50" i="8" s="1"/>
  <c r="AT49" i="8"/>
  <c r="AO49" i="8"/>
  <c r="AN49" i="8"/>
  <c r="AN52" i="8" s="1"/>
  <c r="AM49" i="8"/>
  <c r="AM52" i="8" s="1"/>
  <c r="AL49" i="8"/>
  <c r="AK49" i="8"/>
  <c r="AK52" i="8" s="1"/>
  <c r="AJ49" i="8"/>
  <c r="AI49" i="8"/>
  <c r="AI52" i="8" s="1"/>
  <c r="AH49" i="8"/>
  <c r="AG49" i="8"/>
  <c r="AF49" i="8"/>
  <c r="AF52" i="8" s="1"/>
  <c r="AE49" i="8"/>
  <c r="AE52" i="8" s="1"/>
  <c r="AD49" i="8"/>
  <c r="AY49" i="8" s="1"/>
  <c r="AC49" i="8"/>
  <c r="AC52" i="8" s="1"/>
  <c r="AB49" i="8"/>
  <c r="AB52" i="8" s="1"/>
  <c r="AA49" i="8"/>
  <c r="AA52" i="8" s="1"/>
  <c r="Z49" i="8"/>
  <c r="Y49" i="8"/>
  <c r="Y52" i="8" s="1"/>
  <c r="X49" i="8"/>
  <c r="W49" i="8"/>
  <c r="W52" i="8" s="1"/>
  <c r="V49" i="8"/>
  <c r="U49" i="8"/>
  <c r="T49" i="8"/>
  <c r="T52" i="8" s="1"/>
  <c r="S49" i="8"/>
  <c r="S52" i="8" s="1"/>
  <c r="R49" i="8"/>
  <c r="AU49" i="8" s="1"/>
  <c r="Q49" i="8"/>
  <c r="Q52" i="8" s="1"/>
  <c r="P49" i="8"/>
  <c r="P52" i="8" s="1"/>
  <c r="O49" i="8"/>
  <c r="O52" i="8" s="1"/>
  <c r="N49" i="8"/>
  <c r="M49" i="8"/>
  <c r="M52" i="8" s="1"/>
  <c r="L49" i="8"/>
  <c r="K49" i="8"/>
  <c r="K52" i="8" s="1"/>
  <c r="J49" i="8"/>
  <c r="I49" i="8"/>
  <c r="H49" i="8"/>
  <c r="H52" i="8" s="1"/>
  <c r="G49" i="8"/>
  <c r="G52" i="8" s="1"/>
  <c r="F49" i="8"/>
  <c r="AQ49" i="8" s="1"/>
  <c r="BF48" i="8"/>
  <c r="BB48" i="8"/>
  <c r="BA48" i="8"/>
  <c r="AZ48" i="8"/>
  <c r="AY48" i="8"/>
  <c r="AX48" i="8"/>
  <c r="AW48" i="8"/>
  <c r="AV48" i="8"/>
  <c r="AU48" i="8"/>
  <c r="BE48" i="8" s="1"/>
  <c r="AT48" i="8"/>
  <c r="AS48" i="8"/>
  <c r="AR48" i="8"/>
  <c r="AQ48" i="8"/>
  <c r="BD48" i="8" s="1"/>
  <c r="AE45" i="8"/>
  <c r="O45" i="8"/>
  <c r="B45" i="8"/>
  <c r="AO43" i="8"/>
  <c r="AN43" i="8"/>
  <c r="AN45" i="8" s="1"/>
  <c r="AM43" i="8"/>
  <c r="BB43" i="8" s="1"/>
  <c r="AL43" i="8"/>
  <c r="AK43" i="8"/>
  <c r="AK45" i="8" s="1"/>
  <c r="AJ43" i="8"/>
  <c r="AJ45" i="8" s="1"/>
  <c r="AI43" i="8"/>
  <c r="AZ43" i="8" s="1"/>
  <c r="AH43" i="8"/>
  <c r="AH45" i="8" s="1"/>
  <c r="AG43" i="8"/>
  <c r="AG45" i="8" s="1"/>
  <c r="AF43" i="8"/>
  <c r="AE43" i="8"/>
  <c r="AD43" i="8"/>
  <c r="AD45" i="8" s="1"/>
  <c r="AC43" i="8"/>
  <c r="AB43" i="8"/>
  <c r="AB45" i="8" s="1"/>
  <c r="AA43" i="8"/>
  <c r="AX43" i="8" s="1"/>
  <c r="Z43" i="8"/>
  <c r="Y43" i="8"/>
  <c r="Y45" i="8" s="1"/>
  <c r="X43" i="8"/>
  <c r="X45" i="8" s="1"/>
  <c r="W43" i="8"/>
  <c r="W45" i="8" s="1"/>
  <c r="V43" i="8"/>
  <c r="V45" i="8" s="1"/>
  <c r="U43" i="8"/>
  <c r="U45" i="8" s="1"/>
  <c r="T43" i="8"/>
  <c r="S43" i="8"/>
  <c r="S45" i="8" s="1"/>
  <c r="R43" i="8"/>
  <c r="R45" i="8" s="1"/>
  <c r="Q43" i="8"/>
  <c r="P43" i="8"/>
  <c r="P45" i="8" s="1"/>
  <c r="O43" i="8"/>
  <c r="AT43" i="8" s="1"/>
  <c r="N43" i="8"/>
  <c r="M43" i="8"/>
  <c r="M45" i="8" s="1"/>
  <c r="L43" i="8"/>
  <c r="L45" i="8" s="1"/>
  <c r="K43" i="8"/>
  <c r="K45" i="8" s="1"/>
  <c r="J43" i="8"/>
  <c r="J45" i="8" s="1"/>
  <c r="I43" i="8"/>
  <c r="I45" i="8" s="1"/>
  <c r="H43" i="8"/>
  <c r="G43" i="8"/>
  <c r="G45" i="8" s="1"/>
  <c r="F43" i="8"/>
  <c r="F45" i="8" s="1"/>
  <c r="AY42" i="8"/>
  <c r="AU42" i="8"/>
  <c r="AO42" i="8"/>
  <c r="BB42" i="8" s="1"/>
  <c r="AL42" i="8"/>
  <c r="AL45" i="8" s="1"/>
  <c r="AI42" i="8"/>
  <c r="AZ42" i="8" s="1"/>
  <c r="AF42" i="8"/>
  <c r="AF45" i="8" s="1"/>
  <c r="AC42" i="8"/>
  <c r="AX42" i="8" s="1"/>
  <c r="AX45" i="8" s="1"/>
  <c r="Z42" i="8"/>
  <c r="Z45" i="8" s="1"/>
  <c r="W42" i="8"/>
  <c r="AV42" i="8" s="1"/>
  <c r="T42" i="8"/>
  <c r="T45" i="8" s="1"/>
  <c r="Q42" i="8"/>
  <c r="AT42" i="8" s="1"/>
  <c r="AT45" i="8" s="1"/>
  <c r="N42" i="8"/>
  <c r="N45" i="8" s="1"/>
  <c r="K42" i="8"/>
  <c r="AR42" i="8" s="1"/>
  <c r="H42" i="8"/>
  <c r="H45" i="8" s="1"/>
  <c r="B39" i="8"/>
  <c r="BB37" i="8"/>
  <c r="BA37" i="8"/>
  <c r="AZ37" i="8"/>
  <c r="AY37" i="8"/>
  <c r="BF37" i="8" s="1"/>
  <c r="AX37" i="8"/>
  <c r="AW37" i="8"/>
  <c r="AV37" i="8"/>
  <c r="AU37" i="8"/>
  <c r="AT37" i="8"/>
  <c r="AS37" i="8"/>
  <c r="AR37" i="8"/>
  <c r="AQ37" i="8"/>
  <c r="BD37" i="8" s="1"/>
  <c r="B33" i="8"/>
  <c r="BE31" i="8"/>
  <c r="BB31" i="8"/>
  <c r="BA31" i="8"/>
  <c r="AZ31" i="8"/>
  <c r="AY31" i="8"/>
  <c r="BF31" i="8" s="1"/>
  <c r="AX31" i="8"/>
  <c r="AW31" i="8"/>
  <c r="AV31" i="8"/>
  <c r="AU31" i="8"/>
  <c r="AT31" i="8"/>
  <c r="AS31" i="8"/>
  <c r="AR31" i="8"/>
  <c r="AQ31" i="8"/>
  <c r="BD31" i="8" s="1"/>
  <c r="B26" i="8"/>
  <c r="BF24" i="8"/>
  <c r="BB24" i="8"/>
  <c r="BA24" i="8"/>
  <c r="AZ24" i="8"/>
  <c r="AY24" i="8"/>
  <c r="AX24" i="8"/>
  <c r="AW24" i="8"/>
  <c r="AV24" i="8"/>
  <c r="AU24" i="8"/>
  <c r="BE24" i="8" s="1"/>
  <c r="AT24" i="8"/>
  <c r="AS24" i="8"/>
  <c r="AR24" i="8"/>
  <c r="AQ24" i="8"/>
  <c r="BD24" i="8" s="1"/>
  <c r="BF23" i="8"/>
  <c r="BE23" i="8"/>
  <c r="BD23" i="8"/>
  <c r="BF22" i="8"/>
  <c r="BE22" i="8"/>
  <c r="BD22" i="8"/>
  <c r="AN18" i="8"/>
  <c r="AJ18" i="8"/>
  <c r="BA18" i="8" s="1"/>
  <c r="AF18" i="8"/>
  <c r="AB18" i="8"/>
  <c r="X18" i="8"/>
  <c r="T18" i="8"/>
  <c r="Q18" i="8"/>
  <c r="P18" i="8"/>
  <c r="O18" i="8"/>
  <c r="N18" i="8"/>
  <c r="M18" i="8"/>
  <c r="L18" i="8"/>
  <c r="K18" i="8"/>
  <c r="J18" i="8"/>
  <c r="I18" i="8"/>
  <c r="H18" i="8"/>
  <c r="G18" i="8"/>
  <c r="F18" i="8"/>
  <c r="B18" i="8"/>
  <c r="BB16" i="8"/>
  <c r="BA16" i="8"/>
  <c r="BF16" i="8" s="1"/>
  <c r="AZ16" i="8"/>
  <c r="AY16" i="8"/>
  <c r="AX16" i="8"/>
  <c r="AW16" i="8"/>
  <c r="AV16" i="8"/>
  <c r="AU16" i="8"/>
  <c r="AT16" i="8"/>
  <c r="AS16" i="8"/>
  <c r="AS18" i="8" s="1"/>
  <c r="AR16" i="8"/>
  <c r="AQ16" i="8"/>
  <c r="AT15" i="8"/>
  <c r="AT18" i="8" s="1"/>
  <c r="AS15" i="8"/>
  <c r="AR15" i="8"/>
  <c r="AR18" i="8" s="1"/>
  <c r="AQ15" i="8"/>
  <c r="AO15" i="8"/>
  <c r="AO18" i="8" s="1"/>
  <c r="AN15" i="8"/>
  <c r="AM15" i="8"/>
  <c r="AL15" i="8"/>
  <c r="AL18" i="8" s="1"/>
  <c r="AK15" i="8"/>
  <c r="AK18" i="8" s="1"/>
  <c r="AJ15" i="8"/>
  <c r="BA15" i="8" s="1"/>
  <c r="AI15" i="8"/>
  <c r="AI18" i="8" s="1"/>
  <c r="AH15" i="8"/>
  <c r="AH18" i="8" s="1"/>
  <c r="AG15" i="8"/>
  <c r="AG18" i="8" s="1"/>
  <c r="AF15" i="8"/>
  <c r="AE15" i="8"/>
  <c r="AE18" i="8" s="1"/>
  <c r="AD15" i="8"/>
  <c r="AC15" i="8"/>
  <c r="AC18" i="8" s="1"/>
  <c r="AB15" i="8"/>
  <c r="AA15" i="8"/>
  <c r="Z15" i="8"/>
  <c r="Z18" i="8" s="1"/>
  <c r="Y15" i="8"/>
  <c r="Y18" i="8" s="1"/>
  <c r="X15" i="8"/>
  <c r="AW15" i="8" s="1"/>
  <c r="AW18" i="8" s="1"/>
  <c r="W15" i="8"/>
  <c r="W18" i="8" s="1"/>
  <c r="V15" i="8"/>
  <c r="V18" i="8" s="1"/>
  <c r="U15" i="8"/>
  <c r="U18" i="8" s="1"/>
  <c r="T15" i="8"/>
  <c r="S15" i="8"/>
  <c r="S18" i="8" s="1"/>
  <c r="R15" i="8"/>
  <c r="BB11" i="8"/>
  <c r="B8" i="8"/>
  <c r="B12" i="8" s="1"/>
  <c r="F4" i="8"/>
  <c r="B4" i="8"/>
  <c r="B54" i="8" s="1"/>
  <c r="AX49" i="7"/>
  <c r="AT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B49" i="7"/>
  <c r="BB47" i="7"/>
  <c r="BB49" i="7" s="1"/>
  <c r="BA47" i="7"/>
  <c r="AZ47" i="7"/>
  <c r="AY47" i="7"/>
  <c r="BF47" i="7" s="1"/>
  <c r="AX47" i="7"/>
  <c r="AW47" i="7"/>
  <c r="AV47" i="7"/>
  <c r="BE47" i="7" s="1"/>
  <c r="AU47" i="7"/>
  <c r="AT47" i="7"/>
  <c r="AS47" i="7"/>
  <c r="AR47" i="7"/>
  <c r="AQ47" i="7"/>
  <c r="BD47" i="7" s="1"/>
  <c r="BB46" i="7"/>
  <c r="BA46" i="7"/>
  <c r="BA49" i="7" s="1"/>
  <c r="AZ46" i="7"/>
  <c r="AZ49" i="7" s="1"/>
  <c r="AY46" i="7"/>
  <c r="AY49" i="7" s="1"/>
  <c r="AX46" i="7"/>
  <c r="AW46" i="7"/>
  <c r="AW49" i="7" s="1"/>
  <c r="AV46" i="7"/>
  <c r="AV49" i="7" s="1"/>
  <c r="AU46" i="7"/>
  <c r="AT46" i="7"/>
  <c r="AS46" i="7"/>
  <c r="AS49" i="7" s="1"/>
  <c r="AR46" i="7"/>
  <c r="AR49" i="7" s="1"/>
  <c r="AQ46" i="7"/>
  <c r="AE43" i="7"/>
  <c r="O43" i="7"/>
  <c r="B43" i="7"/>
  <c r="AO41" i="7"/>
  <c r="AN41" i="7"/>
  <c r="AM41" i="7"/>
  <c r="BB41" i="7" s="1"/>
  <c r="AL41" i="7"/>
  <c r="AK41" i="7"/>
  <c r="AJ41" i="7"/>
  <c r="BA41" i="7" s="1"/>
  <c r="AI41" i="7"/>
  <c r="AI43" i="7" s="1"/>
  <c r="AH41" i="7"/>
  <c r="AG41" i="7"/>
  <c r="AF41" i="7"/>
  <c r="AE41" i="7"/>
  <c r="AD41" i="7"/>
  <c r="AC41" i="7"/>
  <c r="AB41" i="7"/>
  <c r="AA41" i="7"/>
  <c r="AX41" i="7" s="1"/>
  <c r="Z41" i="7"/>
  <c r="Y41" i="7"/>
  <c r="X41" i="7"/>
  <c r="AW41" i="7" s="1"/>
  <c r="W41" i="7"/>
  <c r="W43" i="7" s="1"/>
  <c r="V41" i="7"/>
  <c r="U41" i="7"/>
  <c r="T41" i="7"/>
  <c r="S41" i="7"/>
  <c r="S43" i="7" s="1"/>
  <c r="R41" i="7"/>
  <c r="Q41" i="7"/>
  <c r="P41" i="7"/>
  <c r="O41" i="7"/>
  <c r="AT41" i="7" s="1"/>
  <c r="N41" i="7"/>
  <c r="M41" i="7"/>
  <c r="L41" i="7"/>
  <c r="AS41" i="7" s="1"/>
  <c r="K41" i="7"/>
  <c r="AR41" i="7" s="1"/>
  <c r="J41" i="7"/>
  <c r="I41" i="7"/>
  <c r="H41" i="7"/>
  <c r="G41" i="7"/>
  <c r="G43" i="7" s="1"/>
  <c r="F41" i="7"/>
  <c r="AU40" i="7"/>
  <c r="AO40" i="7"/>
  <c r="AO43" i="7" s="1"/>
  <c r="AN40" i="7"/>
  <c r="AN43" i="7" s="1"/>
  <c r="AM40" i="7"/>
  <c r="BB40" i="7" s="1"/>
  <c r="BB43" i="7" s="1"/>
  <c r="AL40" i="7"/>
  <c r="AL43" i="7" s="1"/>
  <c r="AK40" i="7"/>
  <c r="AK43" i="7" s="1"/>
  <c r="AJ40" i="7"/>
  <c r="AI40" i="7"/>
  <c r="AH40" i="7"/>
  <c r="AH43" i="7" s="1"/>
  <c r="AG40" i="7"/>
  <c r="AG43" i="7" s="1"/>
  <c r="AF40" i="7"/>
  <c r="AF43" i="7" s="1"/>
  <c r="AE40" i="7"/>
  <c r="AD40" i="7"/>
  <c r="AD43" i="7" s="1"/>
  <c r="AC40" i="7"/>
  <c r="AC43" i="7" s="1"/>
  <c r="AB40" i="7"/>
  <c r="AB43" i="7" s="1"/>
  <c r="AA40" i="7"/>
  <c r="AX40" i="7" s="1"/>
  <c r="AX43" i="7" s="1"/>
  <c r="Z40" i="7"/>
  <c r="Z43" i="7" s="1"/>
  <c r="Y40" i="7"/>
  <c r="Y43" i="7" s="1"/>
  <c r="X40" i="7"/>
  <c r="W40" i="7"/>
  <c r="V40" i="7"/>
  <c r="V43" i="7" s="1"/>
  <c r="U40" i="7"/>
  <c r="U43" i="7" s="1"/>
  <c r="T40" i="7"/>
  <c r="T43" i="7" s="1"/>
  <c r="S40" i="7"/>
  <c r="R40" i="7"/>
  <c r="R43" i="7" s="1"/>
  <c r="Q40" i="7"/>
  <c r="Q43" i="7" s="1"/>
  <c r="P40" i="7"/>
  <c r="P43" i="7" s="1"/>
  <c r="O40" i="7"/>
  <c r="AT40" i="7" s="1"/>
  <c r="AT43" i="7" s="1"/>
  <c r="N40" i="7"/>
  <c r="N43" i="7" s="1"/>
  <c r="M40" i="7"/>
  <c r="M43" i="7" s="1"/>
  <c r="L40" i="7"/>
  <c r="K40" i="7"/>
  <c r="J40" i="7"/>
  <c r="J43" i="7" s="1"/>
  <c r="I40" i="7"/>
  <c r="I43" i="7" s="1"/>
  <c r="H40" i="7"/>
  <c r="H43" i="7" s="1"/>
  <c r="G40" i="7"/>
  <c r="F40" i="7"/>
  <c r="F43" i="7" s="1"/>
  <c r="B37" i="7"/>
  <c r="BB35" i="7"/>
  <c r="BA35" i="7"/>
  <c r="AZ35" i="7"/>
  <c r="AY35" i="7"/>
  <c r="BF35" i="7" s="1"/>
  <c r="AX35" i="7"/>
  <c r="AW35" i="7"/>
  <c r="AV35" i="7"/>
  <c r="BE35" i="7" s="1"/>
  <c r="AU35" i="7"/>
  <c r="AT35" i="7"/>
  <c r="AS35" i="7"/>
  <c r="AR35" i="7"/>
  <c r="AQ35" i="7"/>
  <c r="BD35" i="7" s="1"/>
  <c r="B31" i="7"/>
  <c r="BE29" i="7"/>
  <c r="BB29" i="7"/>
  <c r="BA29" i="7"/>
  <c r="AZ29" i="7"/>
  <c r="AY29" i="7"/>
  <c r="BF29" i="7" s="1"/>
  <c r="AX29" i="7"/>
  <c r="AW29" i="7"/>
  <c r="AV29" i="7"/>
  <c r="AU29" i="7"/>
  <c r="AT29" i="7"/>
  <c r="AS29" i="7"/>
  <c r="AR29" i="7"/>
  <c r="AQ29" i="7"/>
  <c r="BD29" i="7" s="1"/>
  <c r="B24" i="7"/>
  <c r="BB22" i="7"/>
  <c r="BA22" i="7"/>
  <c r="BF22" i="7" s="1"/>
  <c r="AZ22" i="7"/>
  <c r="AY22" i="7"/>
  <c r="AX22" i="7"/>
  <c r="AW22" i="7"/>
  <c r="AV22" i="7"/>
  <c r="AU22" i="7"/>
  <c r="BE22" i="7" s="1"/>
  <c r="AT22" i="7"/>
  <c r="AS22" i="7"/>
  <c r="AR22" i="7"/>
  <c r="AQ22" i="7"/>
  <c r="BD22" i="7" s="1"/>
  <c r="AN18" i="7"/>
  <c r="AL18" i="7"/>
  <c r="AJ18" i="7"/>
  <c r="AH18" i="7"/>
  <c r="AF18" i="7"/>
  <c r="AD18" i="7"/>
  <c r="AB18" i="7"/>
  <c r="Z18" i="7"/>
  <c r="X18" i="7"/>
  <c r="V18" i="7"/>
  <c r="T18" i="7"/>
  <c r="R18" i="7"/>
  <c r="P18" i="7"/>
  <c r="N18" i="7"/>
  <c r="L18" i="7"/>
  <c r="J18" i="7"/>
  <c r="H18" i="7"/>
  <c r="F18" i="7"/>
  <c r="B18" i="7"/>
  <c r="BB16" i="7"/>
  <c r="BA16" i="7"/>
  <c r="AZ16" i="7"/>
  <c r="AY16" i="7"/>
  <c r="BF16" i="7" s="1"/>
  <c r="AX16" i="7"/>
  <c r="AW16" i="7"/>
  <c r="AV16" i="7"/>
  <c r="AU16" i="7"/>
  <c r="BE16" i="7" s="1"/>
  <c r="AT16" i="7"/>
  <c r="AS16" i="7"/>
  <c r="AR16" i="7"/>
  <c r="AQ16" i="7"/>
  <c r="BD16" i="7" s="1"/>
  <c r="AO15" i="7"/>
  <c r="AO18" i="7" s="1"/>
  <c r="AN15" i="7"/>
  <c r="AM15" i="7"/>
  <c r="AM18" i="7" s="1"/>
  <c r="AL15" i="7"/>
  <c r="AK15" i="7"/>
  <c r="AK18" i="7" s="1"/>
  <c r="AJ15" i="7"/>
  <c r="BA15" i="7" s="1"/>
  <c r="BA18" i="7" s="1"/>
  <c r="AI15" i="7"/>
  <c r="AI18" i="7" s="1"/>
  <c r="AH15" i="7"/>
  <c r="AG15" i="7"/>
  <c r="AZ15" i="7" s="1"/>
  <c r="AZ18" i="7" s="1"/>
  <c r="AF15" i="7"/>
  <c r="AE15" i="7"/>
  <c r="AE18" i="7" s="1"/>
  <c r="AD15" i="7"/>
  <c r="AY15" i="7" s="1"/>
  <c r="AC15" i="7"/>
  <c r="AC18" i="7" s="1"/>
  <c r="AB15" i="7"/>
  <c r="AA15" i="7"/>
  <c r="AA18" i="7" s="1"/>
  <c r="Z15" i="7"/>
  <c r="Y15" i="7"/>
  <c r="Y18" i="7" s="1"/>
  <c r="X15" i="7"/>
  <c r="AW15" i="7" s="1"/>
  <c r="AW18" i="7" s="1"/>
  <c r="W15" i="7"/>
  <c r="W18" i="7" s="1"/>
  <c r="V15" i="7"/>
  <c r="U15" i="7"/>
  <c r="AV15" i="7" s="1"/>
  <c r="AV18" i="7" s="1"/>
  <c r="T15" i="7"/>
  <c r="S15" i="7"/>
  <c r="S18" i="7" s="1"/>
  <c r="R15" i="7"/>
  <c r="AU15" i="7" s="1"/>
  <c r="Q15" i="7"/>
  <c r="Q18" i="7" s="1"/>
  <c r="P15" i="7"/>
  <c r="O15" i="7"/>
  <c r="O18" i="7" s="1"/>
  <c r="N15" i="7"/>
  <c r="M15" i="7"/>
  <c r="M18" i="7" s="1"/>
  <c r="L15" i="7"/>
  <c r="AS15" i="7" s="1"/>
  <c r="AS18" i="7" s="1"/>
  <c r="K15" i="7"/>
  <c r="K18" i="7" s="1"/>
  <c r="J15" i="7"/>
  <c r="I15" i="7"/>
  <c r="AR15" i="7" s="1"/>
  <c r="AR18" i="7" s="1"/>
  <c r="H15" i="7"/>
  <c r="G15" i="7"/>
  <c r="G18" i="7" s="1"/>
  <c r="F15" i="7"/>
  <c r="AQ15" i="7" s="1"/>
  <c r="B12" i="7"/>
  <c r="F3" i="7"/>
  <c r="B3" i="7"/>
  <c r="B51" i="7" s="1"/>
  <c r="AO53" i="6"/>
  <c r="AO49" i="6"/>
  <c r="BE39" i="6"/>
  <c r="BD39" i="6"/>
  <c r="BC39" i="6"/>
  <c r="BA39" i="6"/>
  <c r="AZ39" i="6"/>
  <c r="AY39" i="6"/>
  <c r="AX39" i="6"/>
  <c r="AW39" i="6"/>
  <c r="AV39" i="6"/>
  <c r="AU39" i="6"/>
  <c r="AT39" i="6"/>
  <c r="AS39" i="6"/>
  <c r="AR39" i="6"/>
  <c r="AQ39" i="6"/>
  <c r="AP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BE36" i="6"/>
  <c r="BD36" i="6"/>
  <c r="BC36" i="6"/>
  <c r="BA36" i="6"/>
  <c r="AZ36" i="6"/>
  <c r="AY36" i="6"/>
  <c r="AX36" i="6"/>
  <c r="AW36" i="6"/>
  <c r="AV36" i="6"/>
  <c r="AU36" i="6"/>
  <c r="AT36" i="6"/>
  <c r="AS36" i="6"/>
  <c r="AR36" i="6"/>
  <c r="AQ36" i="6"/>
  <c r="AP36" i="6"/>
  <c r="F36" i="6"/>
  <c r="G36" i="6" s="1"/>
  <c r="E36" i="6"/>
  <c r="BE34" i="6"/>
  <c r="BD34" i="6"/>
  <c r="BC34" i="6"/>
  <c r="BA34" i="6"/>
  <c r="AZ34" i="6"/>
  <c r="AY34" i="6"/>
  <c r="AX34" i="6"/>
  <c r="AW34" i="6"/>
  <c r="AV34" i="6"/>
  <c r="AU34" i="6"/>
  <c r="AT34" i="6"/>
  <c r="AS34" i="6"/>
  <c r="AR34" i="6"/>
  <c r="AQ34" i="6"/>
  <c r="AP34" i="6"/>
  <c r="F34" i="6"/>
  <c r="E34" i="6"/>
  <c r="BE33" i="6"/>
  <c r="BD33" i="6"/>
  <c r="BC33" i="6"/>
  <c r="BA33" i="6"/>
  <c r="AZ33" i="6"/>
  <c r="AY33" i="6"/>
  <c r="AX33" i="6"/>
  <c r="AW33" i="6"/>
  <c r="AV33" i="6"/>
  <c r="AU33" i="6"/>
  <c r="AT33" i="6"/>
  <c r="AS33" i="6"/>
  <c r="AR33" i="6"/>
  <c r="AQ33" i="6"/>
  <c r="AP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F33" i="6"/>
  <c r="E33" i="6"/>
  <c r="BE26" i="6"/>
  <c r="BD26" i="6"/>
  <c r="BC26" i="6"/>
  <c r="BA26" i="6"/>
  <c r="AZ26" i="6"/>
  <c r="AY26" i="6"/>
  <c r="AX26" i="6"/>
  <c r="AW26" i="6"/>
  <c r="AV26" i="6"/>
  <c r="AU26" i="6"/>
  <c r="AT26" i="6"/>
  <c r="AS26" i="6"/>
  <c r="AR26" i="6"/>
  <c r="AQ26" i="6"/>
  <c r="AP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F26" i="6"/>
  <c r="E26" i="6"/>
  <c r="E27" i="6" s="1"/>
  <c r="BE23" i="6"/>
  <c r="BD23" i="6"/>
  <c r="BC23" i="6"/>
  <c r="BA23" i="6"/>
  <c r="AZ23" i="6"/>
  <c r="AY23" i="6"/>
  <c r="AX23" i="6"/>
  <c r="AW23" i="6"/>
  <c r="AV23" i="6"/>
  <c r="AU23" i="6"/>
  <c r="AT23" i="6"/>
  <c r="AS23" i="6"/>
  <c r="AR23" i="6"/>
  <c r="AQ23" i="6"/>
  <c r="AP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E23" i="6"/>
  <c r="E24" i="6" s="1"/>
  <c r="BE22" i="6"/>
  <c r="BD22" i="6"/>
  <c r="BC22" i="6"/>
  <c r="BA22" i="6"/>
  <c r="AZ22" i="6"/>
  <c r="AY22" i="6"/>
  <c r="AX22" i="6"/>
  <c r="AW22" i="6"/>
  <c r="AV22" i="6"/>
  <c r="AU22" i="6"/>
  <c r="AT22" i="6"/>
  <c r="AS22" i="6"/>
  <c r="AR22" i="6"/>
  <c r="AQ22" i="6"/>
  <c r="AP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F24" i="6" s="1"/>
  <c r="E22" i="6"/>
  <c r="AN16" i="6"/>
  <c r="AL16" i="6"/>
  <c r="AJ16" i="6"/>
  <c r="AH16" i="6"/>
  <c r="AF16" i="6"/>
  <c r="AD16" i="6"/>
  <c r="AB16" i="6"/>
  <c r="Z16" i="6"/>
  <c r="X16" i="6"/>
  <c r="V16" i="6"/>
  <c r="T16" i="6"/>
  <c r="R16" i="6"/>
  <c r="P16" i="6"/>
  <c r="N16" i="6"/>
  <c r="L16" i="6"/>
  <c r="J16" i="6"/>
  <c r="H16" i="6"/>
  <c r="F16" i="6"/>
  <c r="BE15" i="6"/>
  <c r="BD15" i="6"/>
  <c r="BC15" i="6"/>
  <c r="BA15" i="6"/>
  <c r="AZ15" i="6"/>
  <c r="AY15" i="6"/>
  <c r="AX15" i="6"/>
  <c r="AW15" i="6"/>
  <c r="AV15" i="6"/>
  <c r="AU15" i="6"/>
  <c r="AT15" i="6"/>
  <c r="AS15" i="6"/>
  <c r="AR15" i="6"/>
  <c r="AQ15" i="6"/>
  <c r="AP15" i="6"/>
  <c r="AN15" i="6"/>
  <c r="AM15" i="6"/>
  <c r="AM16" i="6" s="1"/>
  <c r="AL15" i="6"/>
  <c r="AK15" i="6"/>
  <c r="AK16" i="6" s="1"/>
  <c r="AJ15" i="6"/>
  <c r="AI15" i="6"/>
  <c r="AI16" i="6" s="1"/>
  <c r="AZ16" i="6" s="1"/>
  <c r="AH15" i="6"/>
  <c r="AG15" i="6"/>
  <c r="AG16" i="6" s="1"/>
  <c r="AF15" i="6"/>
  <c r="AE15" i="6"/>
  <c r="AE16" i="6" s="1"/>
  <c r="AD15" i="6"/>
  <c r="AC15" i="6"/>
  <c r="AC16" i="6" s="1"/>
  <c r="AX16" i="6" s="1"/>
  <c r="AB15" i="6"/>
  <c r="AA15" i="6"/>
  <c r="AA16" i="6" s="1"/>
  <c r="Z15" i="6"/>
  <c r="Y15" i="6"/>
  <c r="Y16" i="6" s="1"/>
  <c r="X15" i="6"/>
  <c r="W15" i="6"/>
  <c r="W16" i="6" s="1"/>
  <c r="V15" i="6"/>
  <c r="U15" i="6"/>
  <c r="U16" i="6" s="1"/>
  <c r="T15" i="6"/>
  <c r="S15" i="6"/>
  <c r="S16" i="6" s="1"/>
  <c r="R15" i="6"/>
  <c r="Q15" i="6"/>
  <c r="Q16" i="6" s="1"/>
  <c r="AT16" i="6" s="1"/>
  <c r="P15" i="6"/>
  <c r="O15" i="6"/>
  <c r="O16" i="6" s="1"/>
  <c r="N15" i="6"/>
  <c r="M15" i="6"/>
  <c r="M16" i="6" s="1"/>
  <c r="L15" i="6"/>
  <c r="K15" i="6"/>
  <c r="K16" i="6" s="1"/>
  <c r="J15" i="6"/>
  <c r="I15" i="6"/>
  <c r="I16" i="6" s="1"/>
  <c r="H15" i="6"/>
  <c r="G15" i="6"/>
  <c r="G16" i="6" s="1"/>
  <c r="F15" i="6"/>
  <c r="E15" i="6"/>
  <c r="E16" i="6" s="1"/>
  <c r="AP16" i="6" s="1"/>
  <c r="BE12" i="6"/>
  <c r="BD12" i="6"/>
  <c r="BC12" i="6"/>
  <c r="BA12" i="6"/>
  <c r="AZ12" i="6"/>
  <c r="AY12" i="6"/>
  <c r="AX12" i="6"/>
  <c r="AW12" i="6"/>
  <c r="AV12" i="6"/>
  <c r="AU12" i="6"/>
  <c r="AT12" i="6"/>
  <c r="AS12" i="6"/>
  <c r="AR12" i="6"/>
  <c r="AQ12" i="6"/>
  <c r="AP12" i="6"/>
  <c r="AN12" i="6"/>
  <c r="AM12" i="6"/>
  <c r="AM13" i="6" s="1"/>
  <c r="AL12" i="6"/>
  <c r="AK12" i="6"/>
  <c r="AK13" i="6" s="1"/>
  <c r="AJ12" i="6"/>
  <c r="AI12" i="6"/>
  <c r="AI13" i="6" s="1"/>
  <c r="AH12" i="6"/>
  <c r="AG12" i="6"/>
  <c r="AG13" i="6" s="1"/>
  <c r="AF12" i="6"/>
  <c r="AE12" i="6"/>
  <c r="AE13" i="6" s="1"/>
  <c r="AD12" i="6"/>
  <c r="AC12" i="6"/>
  <c r="AC13" i="6" s="1"/>
  <c r="AB12" i="6"/>
  <c r="AA12" i="6"/>
  <c r="AA13" i="6" s="1"/>
  <c r="Z12" i="6"/>
  <c r="Y12" i="6"/>
  <c r="Y13" i="6" s="1"/>
  <c r="X12" i="6"/>
  <c r="W12" i="6"/>
  <c r="W13" i="6" s="1"/>
  <c r="V12" i="6"/>
  <c r="U12" i="6"/>
  <c r="U13" i="6" s="1"/>
  <c r="T12" i="6"/>
  <c r="S12" i="6"/>
  <c r="S13" i="6" s="1"/>
  <c r="R12" i="6"/>
  <c r="Q12" i="6"/>
  <c r="Q13" i="6" s="1"/>
  <c r="P12" i="6"/>
  <c r="O12" i="6"/>
  <c r="O13" i="6" s="1"/>
  <c r="N12" i="6"/>
  <c r="M12" i="6"/>
  <c r="M13" i="6" s="1"/>
  <c r="L12" i="6"/>
  <c r="K12" i="6"/>
  <c r="K13" i="6" s="1"/>
  <c r="J12" i="6"/>
  <c r="I12" i="6"/>
  <c r="I13" i="6" s="1"/>
  <c r="H12" i="6"/>
  <c r="G12" i="6"/>
  <c r="G13" i="6" s="1"/>
  <c r="F12" i="6"/>
  <c r="E12" i="6"/>
  <c r="E13" i="6" s="1"/>
  <c r="BE11" i="6"/>
  <c r="BD11" i="6"/>
  <c r="BC11" i="6"/>
  <c r="BA11" i="6"/>
  <c r="AZ11" i="6"/>
  <c r="AY11" i="6"/>
  <c r="AX11" i="6"/>
  <c r="AW11" i="6"/>
  <c r="AV11" i="6"/>
  <c r="AU11" i="6"/>
  <c r="AT11" i="6"/>
  <c r="AS11" i="6"/>
  <c r="AR11" i="6"/>
  <c r="AQ11" i="6"/>
  <c r="AP11" i="6"/>
  <c r="AN11" i="6"/>
  <c r="AN13" i="6" s="1"/>
  <c r="AM11" i="6"/>
  <c r="AL11" i="6"/>
  <c r="AL13" i="6" s="1"/>
  <c r="AK11" i="6"/>
  <c r="AJ11" i="6"/>
  <c r="AJ13" i="6" s="1"/>
  <c r="AI11" i="6"/>
  <c r="AH11" i="6"/>
  <c r="AH13" i="6" s="1"/>
  <c r="AG11" i="6"/>
  <c r="AF11" i="6"/>
  <c r="AF13" i="6" s="1"/>
  <c r="AE11" i="6"/>
  <c r="AD11" i="6"/>
  <c r="AD13" i="6" s="1"/>
  <c r="AC11" i="6"/>
  <c r="AB11" i="6"/>
  <c r="AB13" i="6" s="1"/>
  <c r="AA11" i="6"/>
  <c r="Z11" i="6"/>
  <c r="Z13" i="6" s="1"/>
  <c r="Y11" i="6"/>
  <c r="X11" i="6"/>
  <c r="X13" i="6" s="1"/>
  <c r="W11" i="6"/>
  <c r="V11" i="6"/>
  <c r="V13" i="6" s="1"/>
  <c r="U11" i="6"/>
  <c r="T11" i="6"/>
  <c r="T13" i="6" s="1"/>
  <c r="S11" i="6"/>
  <c r="R11" i="6"/>
  <c r="R13" i="6" s="1"/>
  <c r="Q11" i="6"/>
  <c r="P11" i="6"/>
  <c r="P13" i="6" s="1"/>
  <c r="O11" i="6"/>
  <c r="N11" i="6"/>
  <c r="N13" i="6" s="1"/>
  <c r="M11" i="6"/>
  <c r="L11" i="6"/>
  <c r="L13" i="6" s="1"/>
  <c r="K11" i="6"/>
  <c r="J11" i="6"/>
  <c r="J13" i="6" s="1"/>
  <c r="I11" i="6"/>
  <c r="H11" i="6"/>
  <c r="H13" i="6" s="1"/>
  <c r="G11" i="6"/>
  <c r="F11" i="6"/>
  <c r="F13" i="6" s="1"/>
  <c r="E11" i="6"/>
  <c r="BE8" i="6"/>
  <c r="BD8" i="6"/>
  <c r="BC8" i="6"/>
  <c r="BA8" i="6"/>
  <c r="AZ8" i="6"/>
  <c r="AY8" i="6"/>
  <c r="AX8" i="6"/>
  <c r="AW8" i="6"/>
  <c r="AV8" i="6"/>
  <c r="AU8" i="6"/>
  <c r="AT8" i="6"/>
  <c r="AS8" i="6"/>
  <c r="AR8" i="6"/>
  <c r="AQ8" i="6"/>
  <c r="AP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F7" i="6"/>
  <c r="F27" i="6" s="1"/>
  <c r="E7" i="6"/>
  <c r="E35" i="6" s="1"/>
  <c r="BA6" i="6"/>
  <c r="AZ6" i="6"/>
  <c r="AY6" i="6"/>
  <c r="AX6" i="6"/>
  <c r="BE6" i="6" s="1"/>
  <c r="AW6" i="6"/>
  <c r="AV6" i="6"/>
  <c r="AU6" i="6"/>
  <c r="AT6" i="6"/>
  <c r="BD6" i="6" s="1"/>
  <c r="AS6" i="6"/>
  <c r="AR6" i="6"/>
  <c r="AQ6" i="6"/>
  <c r="AP6" i="6"/>
  <c r="BC6" i="6" s="1"/>
  <c r="E4" i="6"/>
  <c r="H3" i="6"/>
  <c r="I3" i="6" s="1"/>
  <c r="G3" i="6"/>
  <c r="B114" i="5"/>
  <c r="B113" i="5"/>
  <c r="B112" i="5"/>
  <c r="B111" i="5"/>
  <c r="B110" i="5"/>
  <c r="B109" i="5"/>
  <c r="B108" i="5"/>
  <c r="B107" i="5"/>
  <c r="B106" i="5"/>
  <c r="B105" i="5"/>
  <c r="B104" i="5"/>
  <c r="B103" i="5"/>
  <c r="B102" i="5"/>
  <c r="B94" i="5"/>
  <c r="B93" i="5"/>
  <c r="B92" i="5"/>
  <c r="B91" i="5"/>
  <c r="B90" i="5"/>
  <c r="B89" i="5"/>
  <c r="B88" i="5"/>
  <c r="B87" i="5"/>
  <c r="B86" i="5"/>
  <c r="B85" i="5"/>
  <c r="B84" i="5"/>
  <c r="B83" i="5"/>
  <c r="B82" i="5"/>
  <c r="B74" i="5"/>
  <c r="B73" i="5"/>
  <c r="B72" i="5"/>
  <c r="B71" i="5"/>
  <c r="B70" i="5"/>
  <c r="B69" i="5"/>
  <c r="B68" i="5"/>
  <c r="B67" i="5"/>
  <c r="B66" i="5"/>
  <c r="B65" i="5"/>
  <c r="B64" i="5"/>
  <c r="B63" i="5"/>
  <c r="B62" i="5"/>
  <c r="B54" i="5"/>
  <c r="B53" i="5"/>
  <c r="B52" i="5"/>
  <c r="B51" i="5"/>
  <c r="B50" i="5"/>
  <c r="B49" i="5"/>
  <c r="B48" i="5"/>
  <c r="B47" i="5"/>
  <c r="B46" i="5"/>
  <c r="B45" i="5"/>
  <c r="B44" i="5"/>
  <c r="B43" i="5"/>
  <c r="B42" i="5"/>
  <c r="B34" i="5"/>
  <c r="B33" i="5"/>
  <c r="B32" i="5"/>
  <c r="B31" i="5"/>
  <c r="B30" i="5"/>
  <c r="B29" i="5"/>
  <c r="B28" i="5"/>
  <c r="B27" i="5"/>
  <c r="B26" i="5"/>
  <c r="B25" i="5"/>
  <c r="B24" i="5"/>
  <c r="B23" i="5"/>
  <c r="B22" i="5"/>
  <c r="B17" i="5"/>
  <c r="B16" i="5"/>
  <c r="B15" i="5"/>
  <c r="B14" i="5"/>
  <c r="B13" i="5"/>
  <c r="B12" i="5"/>
  <c r="B11" i="5"/>
  <c r="B10" i="5"/>
  <c r="B9" i="5"/>
  <c r="B8" i="5"/>
  <c r="B7" i="5"/>
  <c r="B6" i="5"/>
  <c r="B5" i="5"/>
  <c r="N4" i="5"/>
  <c r="M4" i="5"/>
  <c r="L4" i="5"/>
  <c r="K4" i="5"/>
  <c r="J4" i="5"/>
  <c r="I4" i="5"/>
  <c r="H4" i="5"/>
  <c r="G4" i="5"/>
  <c r="F4" i="5"/>
  <c r="E4" i="5"/>
  <c r="D4" i="5"/>
  <c r="C4" i="5"/>
  <c r="E18" i="4"/>
  <c r="G16" i="4"/>
  <c r="D16" i="4"/>
  <c r="J14" i="4"/>
  <c r="J16" i="4" s="1"/>
  <c r="H14" i="4"/>
  <c r="G14" i="4"/>
  <c r="D14" i="4"/>
  <c r="C14" i="4"/>
  <c r="E14" i="4" s="1"/>
  <c r="I13" i="4"/>
  <c r="E13" i="4"/>
  <c r="I12" i="4"/>
  <c r="E12" i="4"/>
  <c r="I11" i="4"/>
  <c r="E11" i="4"/>
  <c r="I10" i="4"/>
  <c r="E10" i="4"/>
  <c r="I9" i="4"/>
  <c r="E9" i="4"/>
  <c r="H7" i="4"/>
  <c r="G7" i="4"/>
  <c r="I7" i="4" s="1"/>
  <c r="E7" i="4"/>
  <c r="D7" i="4"/>
  <c r="C7" i="4"/>
  <c r="I6" i="4"/>
  <c r="E6" i="4"/>
  <c r="I5" i="4"/>
  <c r="E5" i="4"/>
  <c r="BD82" i="2"/>
  <c r="BC82" i="2"/>
  <c r="BB82" i="2"/>
  <c r="BA82" i="2"/>
  <c r="BF79" i="2"/>
  <c r="AS79" i="2"/>
  <c r="H79" i="2"/>
  <c r="AQ77" i="2"/>
  <c r="AP77" i="2"/>
  <c r="AO77" i="2"/>
  <c r="AN77" i="2"/>
  <c r="AM77" i="2"/>
  <c r="AL77" i="2"/>
  <c r="AK77" i="2"/>
  <c r="AJ77" i="2"/>
  <c r="AI77" i="2"/>
  <c r="AH77" i="2"/>
  <c r="AG77" i="2"/>
  <c r="AF77" i="2"/>
  <c r="AE77" i="2"/>
  <c r="AD77" i="2"/>
  <c r="AC77" i="2"/>
  <c r="AB77" i="2"/>
  <c r="AA77" i="2"/>
  <c r="Z77" i="2"/>
  <c r="Y77" i="2"/>
  <c r="X77" i="2"/>
  <c r="W77" i="2"/>
  <c r="V77" i="2"/>
  <c r="U77" i="2"/>
  <c r="T77" i="2"/>
  <c r="S77" i="2"/>
  <c r="R77" i="2"/>
  <c r="Q77" i="2"/>
  <c r="P77" i="2"/>
  <c r="O77" i="2"/>
  <c r="N77" i="2"/>
  <c r="M77" i="2"/>
  <c r="L77" i="2"/>
  <c r="K77" i="2"/>
  <c r="J77" i="2"/>
  <c r="I77" i="2"/>
  <c r="H77" i="2"/>
  <c r="BD76" i="2"/>
  <c r="BC76" i="2"/>
  <c r="BB76" i="2"/>
  <c r="BA76" i="2"/>
  <c r="BH76" i="2" s="1"/>
  <c r="AZ76" i="2"/>
  <c r="AY76" i="2"/>
  <c r="AX76" i="2"/>
  <c r="BG76" i="2" s="1"/>
  <c r="AW76" i="2"/>
  <c r="AV76" i="2"/>
  <c r="AU76" i="2"/>
  <c r="AT76" i="2"/>
  <c r="AS76" i="2"/>
  <c r="BF76" i="2" s="1"/>
  <c r="AQ74" i="2"/>
  <c r="AP74" i="2"/>
  <c r="AO74" i="2"/>
  <c r="AN74" i="2"/>
  <c r="AM74" i="2"/>
  <c r="AL74" i="2"/>
  <c r="AK74" i="2"/>
  <c r="AJ74" i="2"/>
  <c r="AI74" i="2"/>
  <c r="AH74" i="2"/>
  <c r="AG74" i="2"/>
  <c r="AF74" i="2"/>
  <c r="AE74" i="2"/>
  <c r="AD74" i="2"/>
  <c r="AC74" i="2"/>
  <c r="AB74" i="2"/>
  <c r="AA74" i="2"/>
  <c r="Z74" i="2"/>
  <c r="Y74" i="2"/>
  <c r="X74" i="2"/>
  <c r="W74" i="2"/>
  <c r="V74" i="2"/>
  <c r="U74" i="2"/>
  <c r="T74" i="2"/>
  <c r="S74" i="2"/>
  <c r="R74" i="2"/>
  <c r="Q74" i="2"/>
  <c r="P74" i="2"/>
  <c r="O74" i="2"/>
  <c r="N74" i="2"/>
  <c r="M74" i="2"/>
  <c r="L74" i="2"/>
  <c r="K74" i="2"/>
  <c r="J74" i="2"/>
  <c r="I74" i="2"/>
  <c r="H74" i="2"/>
  <c r="BD73" i="2"/>
  <c r="BC73" i="2"/>
  <c r="BB73" i="2"/>
  <c r="BA73" i="2"/>
  <c r="BH73" i="2" s="1"/>
  <c r="AZ73" i="2"/>
  <c r="AY73" i="2"/>
  <c r="AX73" i="2"/>
  <c r="BG73" i="2" s="1"/>
  <c r="AW73" i="2"/>
  <c r="AV73" i="2"/>
  <c r="AU73" i="2"/>
  <c r="AT73" i="2"/>
  <c r="AS73" i="2"/>
  <c r="BF73" i="2" s="1"/>
  <c r="AQ70" i="2"/>
  <c r="AP70" i="2"/>
  <c r="AO70" i="2"/>
  <c r="BD70" i="2" s="1"/>
  <c r="AN70" i="2"/>
  <c r="AM70" i="2"/>
  <c r="AL70" i="2"/>
  <c r="BC70" i="2" s="1"/>
  <c r="AK70" i="2"/>
  <c r="AJ70" i="2"/>
  <c r="AI70" i="2"/>
  <c r="BB70" i="2" s="1"/>
  <c r="AH70" i="2"/>
  <c r="AG70" i="2"/>
  <c r="AF70" i="2"/>
  <c r="BA70" i="2" s="1"/>
  <c r="AE70" i="2"/>
  <c r="AD70" i="2"/>
  <c r="AC70" i="2"/>
  <c r="AZ70" i="2" s="1"/>
  <c r="AB70" i="2"/>
  <c r="AA70" i="2"/>
  <c r="Z70" i="2"/>
  <c r="AY70" i="2" s="1"/>
  <c r="Y70" i="2"/>
  <c r="X70" i="2"/>
  <c r="W70" i="2"/>
  <c r="AX70" i="2" s="1"/>
  <c r="V70" i="2"/>
  <c r="U70" i="2"/>
  <c r="T70" i="2"/>
  <c r="AW70" i="2" s="1"/>
  <c r="S70" i="2"/>
  <c r="R70" i="2"/>
  <c r="Q70" i="2"/>
  <c r="AV70" i="2" s="1"/>
  <c r="P70" i="2"/>
  <c r="O70" i="2"/>
  <c r="N70" i="2"/>
  <c r="AU70" i="2" s="1"/>
  <c r="M70" i="2"/>
  <c r="L70" i="2"/>
  <c r="K70" i="2"/>
  <c r="AT70" i="2" s="1"/>
  <c r="J70" i="2"/>
  <c r="I70" i="2"/>
  <c r="H70" i="2"/>
  <c r="AS70" i="2" s="1"/>
  <c r="B70" i="2"/>
  <c r="AQ69" i="2"/>
  <c r="AP69" i="2"/>
  <c r="AO69" i="2"/>
  <c r="BD69" i="2" s="1"/>
  <c r="AN69" i="2"/>
  <c r="AM69" i="2"/>
  <c r="AL69" i="2"/>
  <c r="BC69" i="2" s="1"/>
  <c r="AK69" i="2"/>
  <c r="AJ69" i="2"/>
  <c r="AI69" i="2"/>
  <c r="BB69" i="2" s="1"/>
  <c r="AH69" i="2"/>
  <c r="AG69" i="2"/>
  <c r="AF69" i="2"/>
  <c r="BA69" i="2" s="1"/>
  <c r="AE69" i="2"/>
  <c r="AD69" i="2"/>
  <c r="AC69" i="2"/>
  <c r="AZ69" i="2" s="1"/>
  <c r="AB69" i="2"/>
  <c r="AA69" i="2"/>
  <c r="Z69" i="2"/>
  <c r="AY69" i="2" s="1"/>
  <c r="Y69" i="2"/>
  <c r="X69" i="2"/>
  <c r="W69" i="2"/>
  <c r="AX69" i="2" s="1"/>
  <c r="V69" i="2"/>
  <c r="U69" i="2"/>
  <c r="T69" i="2"/>
  <c r="AW69" i="2" s="1"/>
  <c r="S69" i="2"/>
  <c r="R69" i="2"/>
  <c r="Q69" i="2"/>
  <c r="AV69" i="2" s="1"/>
  <c r="P69" i="2"/>
  <c r="O69" i="2"/>
  <c r="N69" i="2"/>
  <c r="AU69" i="2" s="1"/>
  <c r="M69" i="2"/>
  <c r="L69" i="2"/>
  <c r="K69" i="2"/>
  <c r="AT69" i="2" s="1"/>
  <c r="J69" i="2"/>
  <c r="I69" i="2"/>
  <c r="H69" i="2"/>
  <c r="AS69" i="2" s="1"/>
  <c r="BF69" i="2" s="1"/>
  <c r="B69" i="2"/>
  <c r="B68" i="2"/>
  <c r="AQ67" i="2"/>
  <c r="BD67" i="2" s="1"/>
  <c r="AP67" i="2"/>
  <c r="AO67" i="2"/>
  <c r="AN67" i="2"/>
  <c r="AM67" i="2"/>
  <c r="AL67" i="2"/>
  <c r="BC67" i="2" s="1"/>
  <c r="AK67" i="2"/>
  <c r="AJ67" i="2"/>
  <c r="AI67" i="2"/>
  <c r="BB67" i="2" s="1"/>
  <c r="AH67" i="2"/>
  <c r="AG67" i="2"/>
  <c r="AF67" i="2"/>
  <c r="BA67" i="2" s="1"/>
  <c r="AE67" i="2"/>
  <c r="AD67" i="2"/>
  <c r="AC67" i="2"/>
  <c r="AZ67" i="2" s="1"/>
  <c r="AB67" i="2"/>
  <c r="AA67" i="2"/>
  <c r="Z67" i="2"/>
  <c r="AY67" i="2" s="1"/>
  <c r="Y67" i="2"/>
  <c r="X67" i="2"/>
  <c r="W67" i="2"/>
  <c r="AX67" i="2" s="1"/>
  <c r="V67" i="2"/>
  <c r="U67" i="2"/>
  <c r="T67" i="2"/>
  <c r="AW67" i="2" s="1"/>
  <c r="S67" i="2"/>
  <c r="R67" i="2"/>
  <c r="Q67" i="2"/>
  <c r="AV67" i="2" s="1"/>
  <c r="P67" i="2"/>
  <c r="O67" i="2"/>
  <c r="N67" i="2"/>
  <c r="AU67" i="2" s="1"/>
  <c r="M67" i="2"/>
  <c r="L67" i="2"/>
  <c r="K67" i="2"/>
  <c r="AT67" i="2" s="1"/>
  <c r="J67" i="2"/>
  <c r="I67" i="2"/>
  <c r="H67" i="2"/>
  <c r="AS67" i="2" s="1"/>
  <c r="B67" i="2"/>
  <c r="B66" i="2"/>
  <c r="AQ64" i="2"/>
  <c r="BD64" i="2" s="1"/>
  <c r="AP64" i="2"/>
  <c r="AO64" i="2"/>
  <c r="AN64" i="2"/>
  <c r="AM64" i="2"/>
  <c r="AL64" i="2"/>
  <c r="BC64" i="2" s="1"/>
  <c r="AK64" i="2"/>
  <c r="AJ64" i="2"/>
  <c r="AI64" i="2"/>
  <c r="BB64" i="2" s="1"/>
  <c r="AH64" i="2"/>
  <c r="AG64" i="2"/>
  <c r="AF64" i="2"/>
  <c r="BA64" i="2" s="1"/>
  <c r="BH64" i="2" s="1"/>
  <c r="AE64" i="2"/>
  <c r="AZ64" i="2" s="1"/>
  <c r="AD64" i="2"/>
  <c r="AC64" i="2"/>
  <c r="AB64" i="2"/>
  <c r="AA64" i="2"/>
  <c r="Z64" i="2"/>
  <c r="AY64" i="2" s="1"/>
  <c r="Y64" i="2"/>
  <c r="X64" i="2"/>
  <c r="W64" i="2"/>
  <c r="AX64" i="2" s="1"/>
  <c r="V64" i="2"/>
  <c r="U64" i="2"/>
  <c r="T64" i="2"/>
  <c r="AW64" i="2" s="1"/>
  <c r="BG64" i="2" s="1"/>
  <c r="S64" i="2"/>
  <c r="AV64" i="2" s="1"/>
  <c r="R64" i="2"/>
  <c r="Q64" i="2"/>
  <c r="P64" i="2"/>
  <c r="O64" i="2"/>
  <c r="N64" i="2"/>
  <c r="AU64" i="2" s="1"/>
  <c r="M64" i="2"/>
  <c r="L64" i="2"/>
  <c r="K64" i="2"/>
  <c r="AT64" i="2" s="1"/>
  <c r="J64" i="2"/>
  <c r="I64" i="2"/>
  <c r="H64" i="2"/>
  <c r="AS64" i="2" s="1"/>
  <c r="BF64" i="2" s="1"/>
  <c r="H58" i="2"/>
  <c r="I58" i="2" s="1"/>
  <c r="H57" i="2"/>
  <c r="I57" i="2" s="1"/>
  <c r="G49" i="2"/>
  <c r="BG48" i="2"/>
  <c r="BD48" i="2"/>
  <c r="BH48" i="2" s="1"/>
  <c r="BC48" i="2"/>
  <c r="BB48" i="2"/>
  <c r="BA48" i="2"/>
  <c r="AZ48" i="2"/>
  <c r="AY48" i="2"/>
  <c r="AX48" i="2"/>
  <c r="AW48" i="2"/>
  <c r="AV48" i="2"/>
  <c r="BF48" i="2" s="1"/>
  <c r="AU48" i="2"/>
  <c r="AT48" i="2"/>
  <c r="AS48" i="2"/>
  <c r="BH47" i="2"/>
  <c r="BF47" i="2"/>
  <c r="BD47" i="2"/>
  <c r="BC47" i="2"/>
  <c r="BB47" i="2"/>
  <c r="BA47" i="2"/>
  <c r="AZ47" i="2"/>
  <c r="BG47" i="2" s="1"/>
  <c r="AY47" i="2"/>
  <c r="AX47" i="2"/>
  <c r="AW47" i="2"/>
  <c r="AV47" i="2"/>
  <c r="AU47" i="2"/>
  <c r="AT47" i="2"/>
  <c r="AS47" i="2"/>
  <c r="G43" i="2"/>
  <c r="G51" i="2" s="1"/>
  <c r="BH42" i="2"/>
  <c r="BF42" i="2"/>
  <c r="BD42" i="2"/>
  <c r="BC42" i="2"/>
  <c r="BB42" i="2"/>
  <c r="BA42" i="2"/>
  <c r="AZ42" i="2"/>
  <c r="BG42" i="2" s="1"/>
  <c r="AY42" i="2"/>
  <c r="AX42" i="2"/>
  <c r="AW42" i="2"/>
  <c r="AV42" i="2"/>
  <c r="AU42" i="2"/>
  <c r="AT42" i="2"/>
  <c r="AS42" i="2"/>
  <c r="I41" i="2"/>
  <c r="J41" i="2" s="1"/>
  <c r="H41" i="2"/>
  <c r="BD28" i="2"/>
  <c r="BC28" i="2"/>
  <c r="BH28" i="2" s="1"/>
  <c r="BB28" i="2"/>
  <c r="BA28" i="2"/>
  <c r="AZ28" i="2"/>
  <c r="AY28" i="2"/>
  <c r="AX28" i="2"/>
  <c r="AW28" i="2"/>
  <c r="BG28" i="2" s="1"/>
  <c r="AV28" i="2"/>
  <c r="AU28" i="2"/>
  <c r="AT28" i="2"/>
  <c r="AS28" i="2"/>
  <c r="BF28" i="2" s="1"/>
  <c r="BD24" i="2"/>
  <c r="BC24" i="2"/>
  <c r="BB24" i="2"/>
  <c r="BA24" i="2"/>
  <c r="BH24" i="2" s="1"/>
  <c r="AZ24" i="2"/>
  <c r="AY24" i="2"/>
  <c r="AX24" i="2"/>
  <c r="BG24" i="2" s="1"/>
  <c r="AW24" i="2"/>
  <c r="AV24" i="2"/>
  <c r="AU24" i="2"/>
  <c r="AT24" i="2"/>
  <c r="AS24" i="2"/>
  <c r="BF24" i="2" s="1"/>
  <c r="B17" i="2"/>
  <c r="B16" i="2"/>
  <c r="B15" i="2"/>
  <c r="B14" i="2"/>
  <c r="BF4" i="2"/>
  <c r="I4" i="2"/>
  <c r="BF3" i="2"/>
  <c r="BG3" i="2" s="1"/>
  <c r="BH3" i="2" s="1"/>
  <c r="AS3" i="2"/>
  <c r="AS4" i="2" s="1"/>
  <c r="I3" i="2"/>
  <c r="H3" i="2"/>
  <c r="O99" i="5" l="1"/>
  <c r="O96" i="5"/>
  <c r="M37" i="5"/>
  <c r="M39" i="5" s="1"/>
  <c r="H52" i="5"/>
  <c r="H49" i="5"/>
  <c r="H51" i="5"/>
  <c r="H50" i="5"/>
  <c r="L56" i="5"/>
  <c r="C8" i="5"/>
  <c r="E9" i="5"/>
  <c r="E12" i="5"/>
  <c r="C13" i="5"/>
  <c r="G13" i="5"/>
  <c r="C16" i="5"/>
  <c r="G16" i="5"/>
  <c r="K16" i="5"/>
  <c r="E17" i="5"/>
  <c r="I19" i="5"/>
  <c r="C25" i="5"/>
  <c r="D31" i="5"/>
  <c r="D30" i="5"/>
  <c r="D36" i="5"/>
  <c r="D33" i="5"/>
  <c r="D28" i="5"/>
  <c r="D25" i="5"/>
  <c r="H31" i="5"/>
  <c r="H30" i="5"/>
  <c r="H36" i="5"/>
  <c r="H33" i="5"/>
  <c r="L36" i="5"/>
  <c r="L33" i="5"/>
  <c r="C36" i="5"/>
  <c r="K36" i="5"/>
  <c r="F37" i="5"/>
  <c r="F39" i="5" s="1"/>
  <c r="N37" i="5"/>
  <c r="N39" i="5" s="1"/>
  <c r="D46" i="5"/>
  <c r="D47" i="5"/>
  <c r="D53" i="5"/>
  <c r="L53" i="5"/>
  <c r="E51" i="5"/>
  <c r="E50" i="5"/>
  <c r="E56" i="5"/>
  <c r="E53" i="5"/>
  <c r="E48" i="5"/>
  <c r="I51" i="5"/>
  <c r="I50" i="5"/>
  <c r="I56" i="5"/>
  <c r="I53" i="5"/>
  <c r="O56" i="5"/>
  <c r="J57" i="5"/>
  <c r="J59" i="5" s="1"/>
  <c r="E72" i="5"/>
  <c r="E69" i="5"/>
  <c r="E71" i="5"/>
  <c r="E70" i="5"/>
  <c r="I72" i="5"/>
  <c r="I71" i="5"/>
  <c r="I70" i="5"/>
  <c r="E76" i="5"/>
  <c r="H77" i="5"/>
  <c r="H79" i="5" s="1"/>
  <c r="F87" i="5"/>
  <c r="F88" i="5"/>
  <c r="F93" i="5"/>
  <c r="N96" i="5"/>
  <c r="I97" i="5"/>
  <c r="I99" i="5" s="1"/>
  <c r="E37" i="5"/>
  <c r="E39" i="5" s="1"/>
  <c r="G57" i="5"/>
  <c r="G59" i="5" s="1"/>
  <c r="C10" i="5"/>
  <c r="C11" i="5"/>
  <c r="G11" i="5"/>
  <c r="K17" i="5"/>
  <c r="E19" i="5"/>
  <c r="C33" i="5"/>
  <c r="K33" i="5"/>
  <c r="D45" i="5"/>
  <c r="D48" i="5"/>
  <c r="H56" i="5"/>
  <c r="F71" i="5"/>
  <c r="F70" i="5"/>
  <c r="F76" i="5"/>
  <c r="F73" i="5"/>
  <c r="F68" i="5"/>
  <c r="J71" i="5"/>
  <c r="J76" i="5"/>
  <c r="J73" i="5"/>
  <c r="K77" i="5"/>
  <c r="K79" i="5" s="1"/>
  <c r="F92" i="5"/>
  <c r="F89" i="5"/>
  <c r="F91" i="5"/>
  <c r="F90" i="5"/>
  <c r="J92" i="5"/>
  <c r="J91" i="5"/>
  <c r="D97" i="5"/>
  <c r="D99" i="5" s="1"/>
  <c r="C19" i="5"/>
  <c r="L37" i="5"/>
  <c r="L39" i="5" s="1"/>
  <c r="H37" i="5"/>
  <c r="H39" i="5" s="1"/>
  <c r="D37" i="5"/>
  <c r="D39" i="5" s="1"/>
  <c r="C32" i="5"/>
  <c r="C29" i="5"/>
  <c r="C24" i="5"/>
  <c r="K37" i="5"/>
  <c r="K39" i="5" s="1"/>
  <c r="G37" i="5"/>
  <c r="G39" i="5" s="1"/>
  <c r="C37" i="5"/>
  <c r="C39" i="5" s="1"/>
  <c r="C31" i="5"/>
  <c r="C30" i="5"/>
  <c r="G32" i="5"/>
  <c r="G29" i="5"/>
  <c r="G31" i="5"/>
  <c r="G30" i="5"/>
  <c r="D52" i="5"/>
  <c r="D49" i="5"/>
  <c r="D57" i="5"/>
  <c r="D59" i="5" s="1"/>
  <c r="D51" i="5"/>
  <c r="D50" i="5"/>
  <c r="D56" i="5"/>
  <c r="C9" i="5"/>
  <c r="C12" i="5"/>
  <c r="G12" i="5"/>
  <c r="E13" i="5"/>
  <c r="I13" i="5"/>
  <c r="I16" i="5"/>
  <c r="G17" i="5"/>
  <c r="C26" i="5"/>
  <c r="C27" i="5"/>
  <c r="G28" i="5"/>
  <c r="G36" i="5"/>
  <c r="O36" i="5"/>
  <c r="J37" i="5"/>
  <c r="J39" i="5" s="1"/>
  <c r="H53" i="5"/>
  <c r="M57" i="5"/>
  <c r="M59" i="5" s="1"/>
  <c r="F57" i="5"/>
  <c r="F59" i="5" s="1"/>
  <c r="N57" i="5"/>
  <c r="N59" i="5" s="1"/>
  <c r="F72" i="5"/>
  <c r="N77" i="5"/>
  <c r="N79" i="5" s="1"/>
  <c r="L77" i="5"/>
  <c r="L79" i="5" s="1"/>
  <c r="K97" i="5"/>
  <c r="K99" i="5" s="1"/>
  <c r="G97" i="5"/>
  <c r="G99" i="5" s="1"/>
  <c r="C97" i="5"/>
  <c r="C99" i="5" s="1"/>
  <c r="C91" i="5"/>
  <c r="C90" i="5"/>
  <c r="N97" i="5"/>
  <c r="N99" i="5" s="1"/>
  <c r="J97" i="5"/>
  <c r="J99" i="5" s="1"/>
  <c r="F97" i="5"/>
  <c r="F99" i="5" s="1"/>
  <c r="C96" i="5"/>
  <c r="C93" i="5"/>
  <c r="C88" i="5"/>
  <c r="C85" i="5"/>
  <c r="G91" i="5"/>
  <c r="G90" i="5"/>
  <c r="G96" i="5"/>
  <c r="G93" i="5"/>
  <c r="G88" i="5"/>
  <c r="K96" i="5"/>
  <c r="K93" i="5"/>
  <c r="J96" i="5"/>
  <c r="E97" i="5"/>
  <c r="E99" i="5" s="1"/>
  <c r="M97" i="5"/>
  <c r="M99" i="5" s="1"/>
  <c r="H57" i="5"/>
  <c r="H59" i="5" s="1"/>
  <c r="L57" i="5"/>
  <c r="L59" i="5" s="1"/>
  <c r="E77" i="5"/>
  <c r="E79" i="5" s="1"/>
  <c r="I77" i="5"/>
  <c r="I79" i="5" s="1"/>
  <c r="M77" i="5"/>
  <c r="M79" i="5" s="1"/>
  <c r="E33" i="5"/>
  <c r="I33" i="5"/>
  <c r="F53" i="5"/>
  <c r="J53" i="5"/>
  <c r="E57" i="5"/>
  <c r="E59" i="5" s="1"/>
  <c r="I57" i="5"/>
  <c r="I59" i="5" s="1"/>
  <c r="C73" i="5"/>
  <c r="G73" i="5"/>
  <c r="K73" i="5"/>
  <c r="C76" i="5"/>
  <c r="F77" i="5"/>
  <c r="F79" i="5" s="1"/>
  <c r="J77" i="5"/>
  <c r="J79" i="5" s="1"/>
  <c r="AS41" i="2"/>
  <c r="K41" i="2"/>
  <c r="L41" i="2" s="1"/>
  <c r="M41" i="2" s="1"/>
  <c r="J57" i="2"/>
  <c r="BF67" i="2"/>
  <c r="BG67" i="2"/>
  <c r="BH67" i="2"/>
  <c r="J58" i="2"/>
  <c r="BG69" i="2"/>
  <c r="BH69" i="2"/>
  <c r="AP3" i="11"/>
  <c r="AS8" i="12"/>
  <c r="AQ4" i="8"/>
  <c r="AQ4" i="10"/>
  <c r="AQ4" i="9"/>
  <c r="AQ3" i="7"/>
  <c r="AP4" i="6"/>
  <c r="G52" i="2"/>
  <c r="BF70" i="2"/>
  <c r="BG70" i="2"/>
  <c r="BH70" i="2"/>
  <c r="AT3" i="2"/>
  <c r="C16" i="4"/>
  <c r="E16" i="4" s="1"/>
  <c r="H16" i="4"/>
  <c r="I16" i="4" s="1"/>
  <c r="E37" i="6"/>
  <c r="E46" i="6" s="1"/>
  <c r="E40" i="6"/>
  <c r="H18" i="6"/>
  <c r="AQ13" i="6"/>
  <c r="L18" i="6"/>
  <c r="L19" i="6" s="1"/>
  <c r="P18" i="6"/>
  <c r="P19" i="6" s="1"/>
  <c r="T18" i="6"/>
  <c r="AU13" i="6"/>
  <c r="X18" i="6"/>
  <c r="X19" i="6" s="1"/>
  <c r="AB18" i="6"/>
  <c r="AB19" i="6" s="1"/>
  <c r="AF18" i="6"/>
  <c r="AY13" i="6"/>
  <c r="AJ18" i="6"/>
  <c r="AJ19" i="6" s="1"/>
  <c r="AN18" i="6"/>
  <c r="AN19" i="6" s="1"/>
  <c r="E19" i="6"/>
  <c r="AP13" i="6"/>
  <c r="I18" i="6"/>
  <c r="I19" i="6" s="1"/>
  <c r="M18" i="6"/>
  <c r="M19" i="6" s="1"/>
  <c r="Q18" i="6"/>
  <c r="AT13" i="6"/>
  <c r="U18" i="6"/>
  <c r="U19" i="6" s="1"/>
  <c r="Y18" i="6"/>
  <c r="Y19" i="6" s="1"/>
  <c r="AC18" i="6"/>
  <c r="AX13" i="6"/>
  <c r="AG18" i="6"/>
  <c r="AG19" i="6" s="1"/>
  <c r="AK18" i="6"/>
  <c r="AK19" i="6" s="1"/>
  <c r="AW16" i="6"/>
  <c r="BC3" i="11"/>
  <c r="BF8" i="12"/>
  <c r="BD4" i="8"/>
  <c r="BD4" i="10"/>
  <c r="BD4" i="9"/>
  <c r="BD3" i="7"/>
  <c r="BC4" i="6"/>
  <c r="AR16" i="6"/>
  <c r="AV16" i="6"/>
  <c r="AU16" i="6"/>
  <c r="F29" i="6"/>
  <c r="F30" i="6" s="1"/>
  <c r="F35" i="6"/>
  <c r="F40" i="6" s="1"/>
  <c r="F47" i="6" s="1"/>
  <c r="I9" i="2" s="1"/>
  <c r="I46" i="2" s="1"/>
  <c r="I8" i="12"/>
  <c r="F3" i="11"/>
  <c r="G4" i="8"/>
  <c r="G4" i="10"/>
  <c r="G4" i="9"/>
  <c r="F4" i="6"/>
  <c r="G3" i="7"/>
  <c r="I14" i="4"/>
  <c r="J3" i="6"/>
  <c r="F18" i="6"/>
  <c r="J18" i="6"/>
  <c r="J19" i="6" s="1"/>
  <c r="AS13" i="6"/>
  <c r="N18" i="6"/>
  <c r="R18" i="6"/>
  <c r="R19" i="6" s="1"/>
  <c r="V18" i="6"/>
  <c r="V19" i="6" s="1"/>
  <c r="AW13" i="6"/>
  <c r="Z18" i="6"/>
  <c r="AD18" i="6"/>
  <c r="AD19" i="6" s="1"/>
  <c r="AH18" i="6"/>
  <c r="AH19" i="6" s="1"/>
  <c r="BA13" i="6"/>
  <c r="AL18" i="6"/>
  <c r="G18" i="6"/>
  <c r="G19" i="6" s="1"/>
  <c r="K18" i="6"/>
  <c r="AR13" i="6"/>
  <c r="O18" i="6"/>
  <c r="O19" i="6" s="1"/>
  <c r="S18" i="6"/>
  <c r="S19" i="6" s="1"/>
  <c r="W18" i="6"/>
  <c r="AV13" i="6"/>
  <c r="AA18" i="6"/>
  <c r="AA19" i="6" s="1"/>
  <c r="AE18" i="6"/>
  <c r="AE19" i="6" s="1"/>
  <c r="AI18" i="6"/>
  <c r="AZ13" i="6"/>
  <c r="AM18" i="6"/>
  <c r="AM19" i="6" s="1"/>
  <c r="AS16" i="6"/>
  <c r="BA16" i="6"/>
  <c r="H36" i="6"/>
  <c r="AQ18" i="7"/>
  <c r="AU18" i="7"/>
  <c r="AY18" i="7"/>
  <c r="J4" i="2"/>
  <c r="BD16" i="6"/>
  <c r="AQ16" i="6"/>
  <c r="BC16" i="6" s="1"/>
  <c r="AY16" i="6"/>
  <c r="BE16" i="6" s="1"/>
  <c r="E29" i="6"/>
  <c r="G34" i="6"/>
  <c r="H34" i="6" s="1"/>
  <c r="I34" i="6" s="1"/>
  <c r="J34" i="6" s="1"/>
  <c r="K34" i="6" s="1"/>
  <c r="L34" i="6" s="1"/>
  <c r="M34" i="6" s="1"/>
  <c r="N34" i="6" s="1"/>
  <c r="O34" i="6" s="1"/>
  <c r="P34" i="6" s="1"/>
  <c r="Q34" i="6" s="1"/>
  <c r="R34" i="6" s="1"/>
  <c r="S34" i="6" s="1"/>
  <c r="T34" i="6" s="1"/>
  <c r="U34" i="6" s="1"/>
  <c r="V34" i="6" s="1"/>
  <c r="W34" i="6" s="1"/>
  <c r="X34" i="6" s="1"/>
  <c r="Y34" i="6" s="1"/>
  <c r="Z34" i="6" s="1"/>
  <c r="AA34" i="6" s="1"/>
  <c r="AB34" i="6" s="1"/>
  <c r="AC34" i="6" s="1"/>
  <c r="AD34" i="6" s="1"/>
  <c r="AE34" i="6" s="1"/>
  <c r="AF34" i="6" s="1"/>
  <c r="AG34" i="6" s="1"/>
  <c r="AH34" i="6" s="1"/>
  <c r="AI34" i="6" s="1"/>
  <c r="AJ34" i="6" s="1"/>
  <c r="AK34" i="6" s="1"/>
  <c r="AL34" i="6" s="1"/>
  <c r="AM34" i="6" s="1"/>
  <c r="AN34" i="6" s="1"/>
  <c r="I18" i="7"/>
  <c r="U18" i="7"/>
  <c r="AG18" i="7"/>
  <c r="AS40" i="7"/>
  <c r="AS43" i="7" s="1"/>
  <c r="AW40" i="7"/>
  <c r="AW43" i="7" s="1"/>
  <c r="BA40" i="7"/>
  <c r="BA43" i="7" s="1"/>
  <c r="AY40" i="7"/>
  <c r="AZ41" i="7"/>
  <c r="K43" i="7"/>
  <c r="AA43" i="7"/>
  <c r="BD46" i="7"/>
  <c r="BE46" i="7"/>
  <c r="BF49" i="7"/>
  <c r="BF46" i="7"/>
  <c r="BE37" i="8"/>
  <c r="AQ42" i="8"/>
  <c r="AY45" i="8"/>
  <c r="AR43" i="8"/>
  <c r="AR45" i="8" s="1"/>
  <c r="AI45" i="8"/>
  <c r="AZ45" i="8" s="1"/>
  <c r="AX49" i="8"/>
  <c r="AY52" i="8"/>
  <c r="BA24" i="9"/>
  <c r="BA43" i="9"/>
  <c r="BF49" i="9"/>
  <c r="AT15" i="7"/>
  <c r="AT18" i="7" s="1"/>
  <c r="AX15" i="7"/>
  <c r="AX18" i="7" s="1"/>
  <c r="BB15" i="7"/>
  <c r="BB18" i="7" s="1"/>
  <c r="AZ18" i="8"/>
  <c r="BD16" i="8"/>
  <c r="BE16" i="8"/>
  <c r="AV43" i="8"/>
  <c r="AV45" i="8" s="1"/>
  <c r="AM45" i="8"/>
  <c r="AT52" i="8"/>
  <c r="AX52" i="8"/>
  <c r="AS49" i="8"/>
  <c r="AS52" i="8" s="1"/>
  <c r="AW49" i="8"/>
  <c r="AW52" i="8" s="1"/>
  <c r="BA49" i="8"/>
  <c r="AZ18" i="9"/>
  <c r="AZ24" i="9"/>
  <c r="AZ43" i="9"/>
  <c r="G7" i="6"/>
  <c r="G24" i="6" s="1"/>
  <c r="AQ40" i="7"/>
  <c r="AQ41" i="7"/>
  <c r="BD41" i="7" s="1"/>
  <c r="AU41" i="7"/>
  <c r="AY41" i="7"/>
  <c r="BF41" i="7" s="1"/>
  <c r="AU15" i="8"/>
  <c r="AY15" i="8"/>
  <c r="BD15" i="8"/>
  <c r="AV15" i="8"/>
  <c r="AV18" i="8" s="1"/>
  <c r="BA45" i="8"/>
  <c r="AA45" i="8"/>
  <c r="I52" i="8"/>
  <c r="AR49" i="8"/>
  <c r="BD49" i="8" s="1"/>
  <c r="U52" i="8"/>
  <c r="AV49" i="8"/>
  <c r="AG52" i="8"/>
  <c r="AZ52" i="8" s="1"/>
  <c r="AZ49" i="8"/>
  <c r="BF49" i="8" s="1"/>
  <c r="AO52" i="8"/>
  <c r="BB52" i="8" s="1"/>
  <c r="BB49" i="8"/>
  <c r="AQ18" i="9"/>
  <c r="AU18" i="9"/>
  <c r="AQ24" i="9"/>
  <c r="AU24" i="9"/>
  <c r="AQ43" i="9"/>
  <c r="AU43" i="9"/>
  <c r="AU43" i="7"/>
  <c r="AV41" i="7"/>
  <c r="AM43" i="7"/>
  <c r="AA18" i="8"/>
  <c r="AX15" i="8"/>
  <c r="AX18" i="8" s="1"/>
  <c r="AM18" i="8"/>
  <c r="BB18" i="8" s="1"/>
  <c r="BB15" i="8"/>
  <c r="AZ15" i="8"/>
  <c r="AR52" i="8"/>
  <c r="AV52" i="8"/>
  <c r="AQ52" i="8"/>
  <c r="BE49" i="8"/>
  <c r="AU52" i="8"/>
  <c r="AY18" i="9"/>
  <c r="AQ22" i="10"/>
  <c r="AU22" i="10"/>
  <c r="AY22" i="10"/>
  <c r="AT15" i="9"/>
  <c r="AT18" i="9" s="1"/>
  <c r="AX15" i="9"/>
  <c r="AX18" i="9" s="1"/>
  <c r="BB15" i="9"/>
  <c r="AR21" i="9"/>
  <c r="AR24" i="9" s="1"/>
  <c r="AV21" i="9"/>
  <c r="AV24" i="9" s="1"/>
  <c r="AZ21" i="9"/>
  <c r="AR40" i="9"/>
  <c r="AR43" i="9" s="1"/>
  <c r="AV40" i="9"/>
  <c r="AV43" i="9" s="1"/>
  <c r="AZ40" i="9"/>
  <c r="BF40" i="9" s="1"/>
  <c r="AS41" i="9"/>
  <c r="BD41" i="9" s="1"/>
  <c r="AW41" i="9"/>
  <c r="BE41" i="9" s="1"/>
  <c r="BA41" i="9"/>
  <c r="BF41" i="9" s="1"/>
  <c r="BD47" i="9"/>
  <c r="AU49" i="9"/>
  <c r="BE49" i="9" s="1"/>
  <c r="AT15" i="10"/>
  <c r="AX15" i="10"/>
  <c r="AX22" i="10" s="1"/>
  <c r="BB15" i="10"/>
  <c r="BB22" i="10" s="1"/>
  <c r="F22" i="10"/>
  <c r="R22" i="10"/>
  <c r="AD22" i="10"/>
  <c r="BD46" i="10"/>
  <c r="AY51" i="10"/>
  <c r="AS58" i="10"/>
  <c r="BA55" i="10"/>
  <c r="BA58" i="10" s="1"/>
  <c r="AS56" i="10"/>
  <c r="AW56" i="10"/>
  <c r="BA56" i="10"/>
  <c r="BB56" i="10"/>
  <c r="AR40" i="7"/>
  <c r="AR43" i="7" s="1"/>
  <c r="AV40" i="7"/>
  <c r="AV43" i="7" s="1"/>
  <c r="AZ40" i="7"/>
  <c r="AZ43" i="7" s="1"/>
  <c r="L43" i="7"/>
  <c r="X43" i="7"/>
  <c r="AJ43" i="7"/>
  <c r="AQ49" i="7"/>
  <c r="BD49" i="7" s="1"/>
  <c r="AU49" i="7"/>
  <c r="BE49" i="7" s="1"/>
  <c r="AS43" i="8"/>
  <c r="AW43" i="8"/>
  <c r="BA43" i="8"/>
  <c r="AS21" i="9"/>
  <c r="AS24" i="9" s="1"/>
  <c r="AW21" i="9"/>
  <c r="AW24" i="9" s="1"/>
  <c r="BA21" i="9"/>
  <c r="BF21" i="9" s="1"/>
  <c r="F24" i="9"/>
  <c r="R24" i="9"/>
  <c r="AD24" i="9"/>
  <c r="AY24" i="9" s="1"/>
  <c r="BF24" i="9" s="1"/>
  <c r="AQ34" i="10"/>
  <c r="BD34" i="10" s="1"/>
  <c r="AU34" i="10"/>
  <c r="BE34" i="10" s="1"/>
  <c r="AY34" i="10"/>
  <c r="BF34" i="10" s="1"/>
  <c r="P51" i="10"/>
  <c r="AT51" i="10" s="1"/>
  <c r="AT47" i="10"/>
  <c r="BD47" i="10" s="1"/>
  <c r="AR56" i="10"/>
  <c r="I58" i="10"/>
  <c r="AV56" i="10"/>
  <c r="U58" i="10"/>
  <c r="AZ56" i="10"/>
  <c r="AZ58" i="10" s="1"/>
  <c r="AG58" i="10"/>
  <c r="R18" i="8"/>
  <c r="AD18" i="8"/>
  <c r="AY18" i="8" s="1"/>
  <c r="BF18" i="8" s="1"/>
  <c r="AQ18" i="8"/>
  <c r="BD18" i="8" s="1"/>
  <c r="AS42" i="8"/>
  <c r="AS45" i="8" s="1"/>
  <c r="AW42" i="8"/>
  <c r="BE42" i="8" s="1"/>
  <c r="BA42" i="8"/>
  <c r="BF42" i="8" s="1"/>
  <c r="Q45" i="8"/>
  <c r="AC45" i="8"/>
  <c r="AO45" i="8"/>
  <c r="L52" i="8"/>
  <c r="X52" i="8"/>
  <c r="AJ52" i="8"/>
  <c r="BA52" i="8" s="1"/>
  <c r="AR15" i="9"/>
  <c r="AR18" i="9" s="1"/>
  <c r="AV15" i="9"/>
  <c r="AV18" i="9" s="1"/>
  <c r="AZ15" i="9"/>
  <c r="BF15" i="9" s="1"/>
  <c r="L18" i="9"/>
  <c r="X18" i="9"/>
  <c r="AJ18" i="9"/>
  <c r="BA18" i="9" s="1"/>
  <c r="AT21" i="9"/>
  <c r="AT24" i="9" s="1"/>
  <c r="AX21" i="9"/>
  <c r="AX24" i="9" s="1"/>
  <c r="BB21" i="9"/>
  <c r="AT40" i="9"/>
  <c r="AT43" i="9" s="1"/>
  <c r="AX40" i="9"/>
  <c r="AX43" i="9" s="1"/>
  <c r="BB40" i="9"/>
  <c r="F43" i="9"/>
  <c r="R43" i="9"/>
  <c r="AD43" i="9"/>
  <c r="AY43" i="9" s="1"/>
  <c r="BF43" i="9" s="1"/>
  <c r="AR15" i="10"/>
  <c r="AR22" i="10" s="1"/>
  <c r="AV15" i="10"/>
  <c r="AV22" i="10" s="1"/>
  <c r="AZ15" i="10"/>
  <c r="AZ22" i="10" s="1"/>
  <c r="L22" i="10"/>
  <c r="AS22" i="10" s="1"/>
  <c r="X22" i="10"/>
  <c r="AJ22" i="10"/>
  <c r="AU58" i="10"/>
  <c r="AY58" i="10"/>
  <c r="BF54" i="10"/>
  <c r="AR54" i="10"/>
  <c r="AR58" i="10" s="1"/>
  <c r="AQ55" i="10"/>
  <c r="AU55" i="10"/>
  <c r="AS55" i="10"/>
  <c r="AT56" i="10"/>
  <c r="BD56" i="10" s="1"/>
  <c r="E26" i="11"/>
  <c r="H18" i="2" s="1"/>
  <c r="AQ43" i="8"/>
  <c r="BD43" i="8" s="1"/>
  <c r="AU43" i="8"/>
  <c r="BE43" i="8" s="1"/>
  <c r="AY43" i="8"/>
  <c r="BF43" i="8" s="1"/>
  <c r="AS33" i="10"/>
  <c r="BD33" i="10" s="1"/>
  <c r="AW33" i="10"/>
  <c r="BE33" i="10" s="1"/>
  <c r="BA33" i="10"/>
  <c r="BF33" i="10" s="1"/>
  <c r="AS35" i="10"/>
  <c r="BD35" i="10" s="1"/>
  <c r="AW35" i="10"/>
  <c r="BE35" i="10" s="1"/>
  <c r="BA35" i="10"/>
  <c r="BF35" i="10" s="1"/>
  <c r="BF46" i="10"/>
  <c r="AZ51" i="10"/>
  <c r="BE46" i="10"/>
  <c r="O58" i="10"/>
  <c r="AT58" i="10" s="1"/>
  <c r="AT54" i="10"/>
  <c r="AA58" i="10"/>
  <c r="AX54" i="10"/>
  <c r="AM58" i="10"/>
  <c r="BB54" i="10"/>
  <c r="AV54" i="10"/>
  <c r="AV58" i="10" s="1"/>
  <c r="AT55" i="10"/>
  <c r="AX55" i="10"/>
  <c r="BB55" i="10"/>
  <c r="AW55" i="10"/>
  <c r="AW58" i="10" s="1"/>
  <c r="AX56" i="10"/>
  <c r="BE56" i="10" s="1"/>
  <c r="F15" i="11"/>
  <c r="F17" i="11" s="1"/>
  <c r="F23" i="11"/>
  <c r="H101" i="12"/>
  <c r="H97" i="12"/>
  <c r="H98" i="12"/>
  <c r="H102" i="12"/>
  <c r="H99" i="12"/>
  <c r="H100" i="12"/>
  <c r="H93" i="12"/>
  <c r="H89" i="12"/>
  <c r="H94" i="12"/>
  <c r="H90" i="12"/>
  <c r="H95" i="12"/>
  <c r="H91" i="12"/>
  <c r="H75" i="12"/>
  <c r="H76" i="12"/>
  <c r="H72" i="12"/>
  <c r="H92" i="12"/>
  <c r="H77" i="12"/>
  <c r="H73" i="12"/>
  <c r="H96" i="12"/>
  <c r="H68" i="12"/>
  <c r="H71" i="12"/>
  <c r="H69" i="12"/>
  <c r="H65" i="12"/>
  <c r="H47" i="12"/>
  <c r="H43" i="12"/>
  <c r="H70" i="12"/>
  <c r="H66" i="12"/>
  <c r="H62" i="12"/>
  <c r="H48" i="12"/>
  <c r="H74" i="12"/>
  <c r="H50" i="12"/>
  <c r="H44" i="12"/>
  <c r="H63" i="12"/>
  <c r="H46" i="12"/>
  <c r="H39" i="12"/>
  <c r="H25" i="12"/>
  <c r="H21" i="12"/>
  <c r="H17" i="12"/>
  <c r="H64" i="12"/>
  <c r="H40" i="12"/>
  <c r="H22" i="12"/>
  <c r="H18" i="12"/>
  <c r="H67" i="12"/>
  <c r="H49" i="12"/>
  <c r="H42" i="12"/>
  <c r="H38" i="12"/>
  <c r="H23" i="12"/>
  <c r="H15" i="12"/>
  <c r="H45" i="12"/>
  <c r="H37" i="12"/>
  <c r="H20" i="12"/>
  <c r="H19" i="12"/>
  <c r="H41" i="12"/>
  <c r="H24" i="12"/>
  <c r="H16" i="12"/>
  <c r="AQ48" i="10"/>
  <c r="BD48" i="10" s="1"/>
  <c r="AU48" i="10"/>
  <c r="K51" i="10"/>
  <c r="AR51" i="10" s="1"/>
  <c r="BD51" i="10" s="1"/>
  <c r="W51" i="10"/>
  <c r="F58" i="10"/>
  <c r="AQ58" i="10" s="1"/>
  <c r="BD58" i="10" s="1"/>
  <c r="R58" i="10"/>
  <c r="AD58" i="10"/>
  <c r="G2" i="11"/>
  <c r="F22" i="11"/>
  <c r="H14" i="12"/>
  <c r="AX47" i="10"/>
  <c r="BE47" i="10" s="1"/>
  <c r="F9" i="11"/>
  <c r="H13" i="12"/>
  <c r="F8" i="11"/>
  <c r="H12" i="12"/>
  <c r="F37" i="6" l="1"/>
  <c r="F42" i="6" s="1"/>
  <c r="F43" i="6" s="1"/>
  <c r="AP24" i="6"/>
  <c r="I49" i="2"/>
  <c r="H79" i="12"/>
  <c r="H80" i="12"/>
  <c r="H105" i="12"/>
  <c r="H104" i="12"/>
  <c r="F24" i="11"/>
  <c r="BB58" i="10"/>
  <c r="BD55" i="10"/>
  <c r="AX51" i="10"/>
  <c r="BE15" i="10"/>
  <c r="BD40" i="9"/>
  <c r="BD24" i="9"/>
  <c r="BE15" i="9"/>
  <c r="BF15" i="8"/>
  <c r="BF52" i="8"/>
  <c r="AQ45" i="8"/>
  <c r="BD45" i="8" s="1"/>
  <c r="BD42" i="8"/>
  <c r="BF18" i="7"/>
  <c r="BD15" i="7"/>
  <c r="BA18" i="6"/>
  <c r="BA19" i="6" s="1"/>
  <c r="AL19" i="6"/>
  <c r="F46" i="6"/>
  <c r="BE13" i="6"/>
  <c r="Q19" i="6"/>
  <c r="AT18" i="6"/>
  <c r="F10" i="11"/>
  <c r="G9" i="11"/>
  <c r="G22" i="11"/>
  <c r="H2" i="11"/>
  <c r="G23" i="11"/>
  <c r="G24" i="11" s="1"/>
  <c r="G15" i="11"/>
  <c r="G16" i="11"/>
  <c r="G17" i="11" s="1"/>
  <c r="AP17" i="11" s="1"/>
  <c r="G8" i="11"/>
  <c r="BD54" i="10"/>
  <c r="BF55" i="10"/>
  <c r="BF22" i="10"/>
  <c r="BD22" i="10"/>
  <c r="BE52" i="8"/>
  <c r="BE40" i="9"/>
  <c r="BD21" i="9"/>
  <c r="BD18" i="9"/>
  <c r="AU18" i="8"/>
  <c r="BE18" i="8" s="1"/>
  <c r="BE15" i="8"/>
  <c r="AQ43" i="7"/>
  <c r="BD43" i="7" s="1"/>
  <c r="BD40" i="7"/>
  <c r="AU45" i="8"/>
  <c r="BE54" i="10"/>
  <c r="AW43" i="9"/>
  <c r="AY43" i="7"/>
  <c r="BF43" i="7" s="1"/>
  <c r="BF40" i="7"/>
  <c r="BE18" i="7"/>
  <c r="AR18" i="6"/>
  <c r="AR19" i="6" s="1"/>
  <c r="K19" i="6"/>
  <c r="AC19" i="6"/>
  <c r="AX18" i="6"/>
  <c r="H19" i="6"/>
  <c r="AQ18" i="6"/>
  <c r="AQ19" i="6" s="1"/>
  <c r="AT4" i="2"/>
  <c r="AU3" i="2"/>
  <c r="K58" i="2"/>
  <c r="K57" i="2"/>
  <c r="H27" i="12"/>
  <c r="H28" i="12"/>
  <c r="H53" i="12"/>
  <c r="H52" i="12"/>
  <c r="AX58" i="10"/>
  <c r="BE58" i="10" s="1"/>
  <c r="BF51" i="10"/>
  <c r="BF15" i="10"/>
  <c r="BD15" i="10"/>
  <c r="BE40" i="7"/>
  <c r="BE43" i="9"/>
  <c r="BE21" i="9"/>
  <c r="BD15" i="9"/>
  <c r="H7" i="6"/>
  <c r="AP7" i="6"/>
  <c r="AP35" i="6" s="1"/>
  <c r="BB45" i="8"/>
  <c r="AS43" i="9"/>
  <c r="E30" i="6"/>
  <c r="J8" i="12"/>
  <c r="G3" i="11"/>
  <c r="H4" i="8"/>
  <c r="H4" i="10"/>
  <c r="H4" i="9"/>
  <c r="H3" i="7"/>
  <c r="G4" i="6"/>
  <c r="J3" i="2"/>
  <c r="K4" i="2"/>
  <c r="BE15" i="7"/>
  <c r="I36" i="6"/>
  <c r="AV18" i="6"/>
  <c r="AV19" i="6" s="1"/>
  <c r="W19" i="6"/>
  <c r="AS18" i="6"/>
  <c r="AS19" i="6" s="1"/>
  <c r="N19" i="6"/>
  <c r="K3" i="6"/>
  <c r="G35" i="6"/>
  <c r="G27" i="6"/>
  <c r="AP27" i="6" s="1"/>
  <c r="BC13" i="6"/>
  <c r="T19" i="6"/>
  <c r="AU18" i="6"/>
  <c r="AU19" i="6" s="1"/>
  <c r="E47" i="6"/>
  <c r="E48" i="6" s="1"/>
  <c r="AT41" i="2"/>
  <c r="N41" i="2"/>
  <c r="O41" i="2" s="1"/>
  <c r="P41" i="2" s="1"/>
  <c r="BE48" i="10"/>
  <c r="AU51" i="10"/>
  <c r="BE51" i="10" s="1"/>
  <c r="BF56" i="10"/>
  <c r="BE55" i="10"/>
  <c r="BF58" i="10"/>
  <c r="AW45" i="8"/>
  <c r="BE22" i="10"/>
  <c r="BF18" i="9"/>
  <c r="BD52" i="8"/>
  <c r="BE43" i="7"/>
  <c r="BD43" i="9"/>
  <c r="BE24" i="9"/>
  <c r="BE18" i="9"/>
  <c r="BE41" i="7"/>
  <c r="BF45" i="8"/>
  <c r="BF15" i="7"/>
  <c r="BD18" i="7"/>
  <c r="AZ18" i="6"/>
  <c r="AZ19" i="6" s="1"/>
  <c r="AI19" i="6"/>
  <c r="AW18" i="6"/>
  <c r="AW19" i="6" s="1"/>
  <c r="Z19" i="6"/>
  <c r="F19" i="6"/>
  <c r="AP18" i="6"/>
  <c r="I98" i="12"/>
  <c r="I102" i="12"/>
  <c r="I99" i="12"/>
  <c r="I100" i="12"/>
  <c r="I97" i="12"/>
  <c r="I94" i="12"/>
  <c r="I90" i="12"/>
  <c r="I95" i="12"/>
  <c r="I91" i="12"/>
  <c r="I96" i="12"/>
  <c r="I92" i="12"/>
  <c r="I89" i="12"/>
  <c r="I76" i="12"/>
  <c r="I93" i="12"/>
  <c r="I77" i="12"/>
  <c r="I73" i="12"/>
  <c r="I101" i="12"/>
  <c r="I74" i="12"/>
  <c r="I71" i="12"/>
  <c r="I69" i="12"/>
  <c r="I70" i="12"/>
  <c r="I66" i="12"/>
  <c r="I62" i="12"/>
  <c r="I48" i="12"/>
  <c r="I44" i="12"/>
  <c r="I75" i="12"/>
  <c r="I67" i="12"/>
  <c r="I63" i="12"/>
  <c r="I49" i="12"/>
  <c r="I45" i="12"/>
  <c r="I68" i="12"/>
  <c r="I64" i="12"/>
  <c r="I47" i="12"/>
  <c r="I42" i="12"/>
  <c r="I43" i="12"/>
  <c r="I72" i="12"/>
  <c r="I65" i="12"/>
  <c r="I40" i="12"/>
  <c r="I22" i="12"/>
  <c r="I18" i="12"/>
  <c r="I46" i="12"/>
  <c r="I41" i="12"/>
  <c r="I37" i="12"/>
  <c r="I23" i="12"/>
  <c r="I19" i="12"/>
  <c r="I20" i="12"/>
  <c r="I50" i="12"/>
  <c r="I25" i="12"/>
  <c r="I17" i="12"/>
  <c r="I39" i="12"/>
  <c r="I24" i="12"/>
  <c r="I16" i="12"/>
  <c r="I38" i="12"/>
  <c r="I21" i="12"/>
  <c r="I15" i="12"/>
  <c r="I13" i="12"/>
  <c r="I14" i="12"/>
  <c r="I12" i="12"/>
  <c r="BD13" i="6"/>
  <c r="E51" i="6"/>
  <c r="H8" i="2"/>
  <c r="AF19" i="6"/>
  <c r="AY18" i="6"/>
  <c r="AY19" i="6" s="1"/>
  <c r="E42" i="6"/>
  <c r="AP16" i="11" l="1"/>
  <c r="E49" i="6"/>
  <c r="E52" i="6"/>
  <c r="I28" i="12"/>
  <c r="I27" i="12"/>
  <c r="K8" i="12"/>
  <c r="H3" i="11"/>
  <c r="I4" i="10"/>
  <c r="I4" i="9"/>
  <c r="I3" i="7"/>
  <c r="H4" i="6"/>
  <c r="I4" i="8"/>
  <c r="K3" i="2"/>
  <c r="L4" i="2"/>
  <c r="J102" i="12"/>
  <c r="AS102" i="12" s="1"/>
  <c r="J99" i="12"/>
  <c r="AS99" i="12" s="1"/>
  <c r="J100" i="12"/>
  <c r="AS100" i="12" s="1"/>
  <c r="J101" i="12"/>
  <c r="AS101" i="12" s="1"/>
  <c r="J95" i="12"/>
  <c r="AS95" i="12" s="1"/>
  <c r="J91" i="12"/>
  <c r="AS91" i="12" s="1"/>
  <c r="J98" i="12"/>
  <c r="AS98" i="12" s="1"/>
  <c r="J96" i="12"/>
  <c r="AS96" i="12" s="1"/>
  <c r="J92" i="12"/>
  <c r="AS92" i="12" s="1"/>
  <c r="J93" i="12"/>
  <c r="AS93" i="12" s="1"/>
  <c r="J89" i="12"/>
  <c r="J97" i="12"/>
  <c r="AS97" i="12" s="1"/>
  <c r="J94" i="12"/>
  <c r="AS94" i="12" s="1"/>
  <c r="J77" i="12"/>
  <c r="AS77" i="12" s="1"/>
  <c r="J74" i="12"/>
  <c r="AS74" i="12" s="1"/>
  <c r="J75" i="12"/>
  <c r="AS75" i="12" s="1"/>
  <c r="J70" i="12"/>
  <c r="AS70" i="12" s="1"/>
  <c r="J76" i="12"/>
  <c r="AS76" i="12" s="1"/>
  <c r="J73" i="12"/>
  <c r="AS73" i="12" s="1"/>
  <c r="J67" i="12"/>
  <c r="AS67" i="12" s="1"/>
  <c r="J63" i="12"/>
  <c r="AS63" i="12" s="1"/>
  <c r="J49" i="12"/>
  <c r="AS49" i="12" s="1"/>
  <c r="J45" i="12"/>
  <c r="AS45" i="12" s="1"/>
  <c r="J72" i="12"/>
  <c r="AS72" i="12" s="1"/>
  <c r="J68" i="12"/>
  <c r="AS68" i="12" s="1"/>
  <c r="J64" i="12"/>
  <c r="AS64" i="12" s="1"/>
  <c r="J50" i="12"/>
  <c r="AS50" i="12" s="1"/>
  <c r="J46" i="12"/>
  <c r="AS46" i="12" s="1"/>
  <c r="J71" i="12"/>
  <c r="AS71" i="12" s="1"/>
  <c r="J65" i="12"/>
  <c r="AS65" i="12" s="1"/>
  <c r="J48" i="12"/>
  <c r="AS48" i="12" s="1"/>
  <c r="J90" i="12"/>
  <c r="AS90" i="12" s="1"/>
  <c r="J69" i="12"/>
  <c r="AS69" i="12" s="1"/>
  <c r="J62" i="12"/>
  <c r="AS62" i="12" s="1"/>
  <c r="J66" i="12"/>
  <c r="AS66" i="12" s="1"/>
  <c r="J47" i="12"/>
  <c r="AS47" i="12" s="1"/>
  <c r="J41" i="12"/>
  <c r="AS41" i="12" s="1"/>
  <c r="J37" i="12"/>
  <c r="J23" i="12"/>
  <c r="AS23" i="12" s="1"/>
  <c r="J19" i="12"/>
  <c r="AS19" i="12" s="1"/>
  <c r="J43" i="12"/>
  <c r="AS43" i="12" s="1"/>
  <c r="J38" i="12"/>
  <c r="AS38" i="12" s="1"/>
  <c r="J24" i="12"/>
  <c r="AS24" i="12" s="1"/>
  <c r="J20" i="12"/>
  <c r="AS20" i="12" s="1"/>
  <c r="J16" i="12"/>
  <c r="AS16" i="12" s="1"/>
  <c r="J40" i="12"/>
  <c r="AS40" i="12" s="1"/>
  <c r="J25" i="12"/>
  <c r="AS25" i="12" s="1"/>
  <c r="J17" i="12"/>
  <c r="AS17" i="12" s="1"/>
  <c r="J44" i="12"/>
  <c r="AS44" i="12" s="1"/>
  <c r="J39" i="12"/>
  <c r="AS39" i="12" s="1"/>
  <c r="J22" i="12"/>
  <c r="AS22" i="12" s="1"/>
  <c r="J21" i="12"/>
  <c r="AS21" i="12" s="1"/>
  <c r="J42" i="12"/>
  <c r="AS42" i="12" s="1"/>
  <c r="J18" i="12"/>
  <c r="AS18" i="12" s="1"/>
  <c r="J15" i="12"/>
  <c r="AS15" i="12" s="1"/>
  <c r="J14" i="12"/>
  <c r="AS14" i="12" s="1"/>
  <c r="J12" i="12"/>
  <c r="J13" i="12"/>
  <c r="AS13" i="12" s="1"/>
  <c r="H27" i="6"/>
  <c r="I7" i="6"/>
  <c r="H24" i="6"/>
  <c r="H54" i="12"/>
  <c r="H55" i="12"/>
  <c r="F9" i="8"/>
  <c r="H123" i="12"/>
  <c r="F5" i="7"/>
  <c r="BE45" i="8"/>
  <c r="H82" i="12"/>
  <c r="H81" i="12"/>
  <c r="F10" i="9" s="1"/>
  <c r="F9" i="9"/>
  <c r="H9" i="2"/>
  <c r="J36" i="6"/>
  <c r="L57" i="2"/>
  <c r="AU4" i="2"/>
  <c r="AV3" i="2"/>
  <c r="AX19" i="6"/>
  <c r="BE18" i="6"/>
  <c r="BE19" i="6" s="1"/>
  <c r="G10" i="11"/>
  <c r="AP10" i="11" s="1"/>
  <c r="G29" i="6"/>
  <c r="F10" i="7"/>
  <c r="I104" i="12"/>
  <c r="I105" i="12"/>
  <c r="AP19" i="6"/>
  <c r="BC18" i="6"/>
  <c r="BC19" i="6" s="1"/>
  <c r="Q41" i="2"/>
  <c r="R41" i="2" s="1"/>
  <c r="S41" i="2" s="1"/>
  <c r="AU41" i="2"/>
  <c r="G40" i="6"/>
  <c r="G37" i="6"/>
  <c r="AS12" i="12"/>
  <c r="AT8" i="12"/>
  <c r="AQ3" i="11"/>
  <c r="AR4" i="8"/>
  <c r="AR4" i="10"/>
  <c r="AR4" i="9"/>
  <c r="AQ4" i="6"/>
  <c r="AR3" i="7"/>
  <c r="G26" i="11"/>
  <c r="J18" i="2" s="1"/>
  <c r="F48" i="6"/>
  <c r="F51" i="6"/>
  <c r="G10" i="7" s="1"/>
  <c r="I8" i="2"/>
  <c r="H126" i="12"/>
  <c r="F6" i="10"/>
  <c r="H125" i="12"/>
  <c r="F6" i="9"/>
  <c r="E43" i="6"/>
  <c r="H40" i="2"/>
  <c r="H66" i="2" s="1"/>
  <c r="H10" i="2"/>
  <c r="I52" i="12"/>
  <c r="I53" i="12"/>
  <c r="I79" i="12"/>
  <c r="I80" i="12"/>
  <c r="L3" i="6"/>
  <c r="H124" i="12"/>
  <c r="F6" i="8"/>
  <c r="H114" i="12"/>
  <c r="H31" i="12"/>
  <c r="H32" i="12" s="1"/>
  <c r="H30" i="12"/>
  <c r="H29" i="12"/>
  <c r="F8" i="7"/>
  <c r="L58" i="2"/>
  <c r="H35" i="6"/>
  <c r="H22" i="11"/>
  <c r="I2" i="11"/>
  <c r="H23" i="11"/>
  <c r="H15" i="11"/>
  <c r="H16" i="11"/>
  <c r="H17" i="11" s="1"/>
  <c r="H8" i="11"/>
  <c r="H9" i="11"/>
  <c r="AT19" i="6"/>
  <c r="BD18" i="6"/>
  <c r="BD19" i="6" s="1"/>
  <c r="F26" i="11"/>
  <c r="I18" i="2" s="1"/>
  <c r="AS18" i="2" s="1"/>
  <c r="AP24" i="11"/>
  <c r="H106" i="12"/>
  <c r="H107" i="12"/>
  <c r="H108" i="12"/>
  <c r="H109" i="12" s="1"/>
  <c r="F9" i="10"/>
  <c r="AP9" i="11" l="1"/>
  <c r="AS79" i="12"/>
  <c r="AS125" i="12" s="1"/>
  <c r="AS80" i="12"/>
  <c r="AP23" i="11"/>
  <c r="AP26" i="11"/>
  <c r="AP22" i="11"/>
  <c r="H10" i="11"/>
  <c r="H24" i="11"/>
  <c r="M58" i="2"/>
  <c r="H116" i="12"/>
  <c r="I125" i="12"/>
  <c r="G6" i="9"/>
  <c r="H11" i="2"/>
  <c r="I106" i="12"/>
  <c r="I107" i="12"/>
  <c r="I108" i="12" s="1"/>
  <c r="I109" i="12" s="1"/>
  <c r="G9" i="10"/>
  <c r="G30" i="6"/>
  <c r="AP29" i="6"/>
  <c r="AW3" i="2"/>
  <c r="AV4" i="2"/>
  <c r="K36" i="6"/>
  <c r="H46" i="2"/>
  <c r="F34" i="7"/>
  <c r="F27" i="7"/>
  <c r="F28" i="7"/>
  <c r="F21" i="7"/>
  <c r="J104" i="12"/>
  <c r="J105" i="12"/>
  <c r="I123" i="12"/>
  <c r="G5" i="7"/>
  <c r="I23" i="11"/>
  <c r="I15" i="11"/>
  <c r="I16" i="11"/>
  <c r="I17" i="11" s="1"/>
  <c r="I8" i="11"/>
  <c r="I9" i="11"/>
  <c r="I22" i="11"/>
  <c r="J2" i="11"/>
  <c r="M3" i="6"/>
  <c r="I54" i="12"/>
  <c r="G10" i="8" s="1"/>
  <c r="I55" i="12"/>
  <c r="I56" i="12"/>
  <c r="I57" i="12" s="1"/>
  <c r="G9" i="8"/>
  <c r="F28" i="9"/>
  <c r="F34" i="9"/>
  <c r="F27" i="9"/>
  <c r="I10" i="2"/>
  <c r="I40" i="2"/>
  <c r="I66" i="2" s="1"/>
  <c r="AS27" i="12"/>
  <c r="AS123" i="12" s="1"/>
  <c r="AS28" i="12"/>
  <c r="T41" i="2"/>
  <c r="U41" i="2" s="1"/>
  <c r="V41" i="2" s="1"/>
  <c r="AV41" i="2"/>
  <c r="BF41" i="2" s="1"/>
  <c r="I126" i="12"/>
  <c r="G6" i="10"/>
  <c r="AU8" i="12"/>
  <c r="AR3" i="11"/>
  <c r="AS4" i="8"/>
  <c r="AS4" i="10"/>
  <c r="AS4" i="9"/>
  <c r="AS3" i="7"/>
  <c r="AR4" i="6"/>
  <c r="H83" i="12"/>
  <c r="H84" i="12" s="1"/>
  <c r="H127" i="12"/>
  <c r="F10" i="8"/>
  <c r="J52" i="12"/>
  <c r="J53" i="12"/>
  <c r="J79" i="12"/>
  <c r="J80" i="12"/>
  <c r="I114" i="12"/>
  <c r="I29" i="12"/>
  <c r="I31" i="12"/>
  <c r="I32" i="12" s="1"/>
  <c r="I30" i="12"/>
  <c r="G8" i="7"/>
  <c r="AS37" i="12"/>
  <c r="I124" i="12"/>
  <c r="G6" i="8"/>
  <c r="G42" i="6"/>
  <c r="G46" i="6"/>
  <c r="AP37" i="6"/>
  <c r="M57" i="2"/>
  <c r="H29" i="6"/>
  <c r="J28" i="12"/>
  <c r="J27" i="12"/>
  <c r="F10" i="10"/>
  <c r="H40" i="6"/>
  <c r="H37" i="6"/>
  <c r="H115" i="12"/>
  <c r="H117" i="12" s="1"/>
  <c r="F9" i="7"/>
  <c r="F36" i="8"/>
  <c r="F29" i="8"/>
  <c r="F21" i="8"/>
  <c r="F30" i="8"/>
  <c r="I82" i="12"/>
  <c r="I81" i="12"/>
  <c r="G10" i="9" s="1"/>
  <c r="G9" i="9"/>
  <c r="G12" i="9" s="1"/>
  <c r="F31" i="10"/>
  <c r="F25" i="10"/>
  <c r="F40" i="10"/>
  <c r="F32" i="10"/>
  <c r="F52" i="6"/>
  <c r="F53" i="6" s="1"/>
  <c r="F49" i="6"/>
  <c r="G47" i="6"/>
  <c r="AP40" i="6"/>
  <c r="F12" i="9"/>
  <c r="H56" i="12"/>
  <c r="H57" i="12" s="1"/>
  <c r="J7" i="6"/>
  <c r="I27" i="6"/>
  <c r="I24" i="6"/>
  <c r="I29" i="6" s="1"/>
  <c r="I30" i="6" s="1"/>
  <c r="I35" i="6"/>
  <c r="I3" i="11"/>
  <c r="L8" i="12"/>
  <c r="J4" i="8"/>
  <c r="J4" i="10"/>
  <c r="J4" i="9"/>
  <c r="J3" i="7"/>
  <c r="I4" i="6"/>
  <c r="L3" i="2"/>
  <c r="M4" i="2"/>
  <c r="K102" i="12"/>
  <c r="K100" i="12"/>
  <c r="K96" i="12"/>
  <c r="K101" i="12"/>
  <c r="K97" i="12"/>
  <c r="K98" i="12"/>
  <c r="K99" i="12"/>
  <c r="K92" i="12"/>
  <c r="K93" i="12"/>
  <c r="K89" i="12"/>
  <c r="K94" i="12"/>
  <c r="K90" i="12"/>
  <c r="K74" i="12"/>
  <c r="K75" i="12"/>
  <c r="K71" i="12"/>
  <c r="K91" i="12"/>
  <c r="K76" i="12"/>
  <c r="K72" i="12"/>
  <c r="K77" i="12"/>
  <c r="K73" i="12"/>
  <c r="K67" i="12"/>
  <c r="K68" i="12"/>
  <c r="K64" i="12"/>
  <c r="K50" i="12"/>
  <c r="K46" i="12"/>
  <c r="K69" i="12"/>
  <c r="K65" i="12"/>
  <c r="K47" i="12"/>
  <c r="K66" i="12"/>
  <c r="K49" i="12"/>
  <c r="K43" i="12"/>
  <c r="K70" i="12"/>
  <c r="K62" i="12"/>
  <c r="K45" i="12"/>
  <c r="K44" i="12"/>
  <c r="K42" i="12"/>
  <c r="K95" i="12"/>
  <c r="K38" i="12"/>
  <c r="K24" i="12"/>
  <c r="K20" i="12"/>
  <c r="K16" i="12"/>
  <c r="K39" i="12"/>
  <c r="K25" i="12"/>
  <c r="K21" i="12"/>
  <c r="K17" i="12"/>
  <c r="K63" i="12"/>
  <c r="K37" i="12"/>
  <c r="K22" i="12"/>
  <c r="K19" i="12"/>
  <c r="K48" i="12"/>
  <c r="K41" i="12"/>
  <c r="K18" i="12"/>
  <c r="K40" i="12"/>
  <c r="K23" i="12"/>
  <c r="K12" i="12"/>
  <c r="K13" i="12"/>
  <c r="K15" i="12"/>
  <c r="K14" i="12"/>
  <c r="E53" i="6"/>
  <c r="AP15" i="11"/>
  <c r="AS89" i="12"/>
  <c r="H92" i="2" l="1"/>
  <c r="K27" i="12"/>
  <c r="K28" i="12"/>
  <c r="K52" i="12"/>
  <c r="K53" i="12"/>
  <c r="I37" i="6"/>
  <c r="I40" i="6"/>
  <c r="I47" i="6" s="1"/>
  <c r="L9" i="2" s="1"/>
  <c r="L46" i="2" s="1"/>
  <c r="J9" i="2"/>
  <c r="AP47" i="6"/>
  <c r="F43" i="10"/>
  <c r="H30" i="6"/>
  <c r="N57" i="2"/>
  <c r="G48" i="6"/>
  <c r="G51" i="6"/>
  <c r="J8" i="2"/>
  <c r="AP46" i="6"/>
  <c r="J83" i="12"/>
  <c r="J84" i="12" s="1"/>
  <c r="J82" i="12"/>
  <c r="J81" i="12"/>
  <c r="H10" i="9" s="1"/>
  <c r="AQ10" i="9" s="1"/>
  <c r="H9" i="9"/>
  <c r="H12" i="9" s="1"/>
  <c r="F31" i="9"/>
  <c r="N3" i="6"/>
  <c r="J126" i="12"/>
  <c r="H6" i="10"/>
  <c r="F31" i="7"/>
  <c r="AV8" i="12"/>
  <c r="AS3" i="11"/>
  <c r="AT4" i="10"/>
  <c r="AT4" i="9"/>
  <c r="AT3" i="7"/>
  <c r="AT4" i="8"/>
  <c r="AS4" i="6"/>
  <c r="H26" i="11"/>
  <c r="K18" i="2" s="1"/>
  <c r="AS105" i="12"/>
  <c r="AS104" i="12"/>
  <c r="AS126" i="12" s="1"/>
  <c r="K104" i="12"/>
  <c r="K105" i="12"/>
  <c r="F28" i="10"/>
  <c r="F26" i="8"/>
  <c r="G43" i="6"/>
  <c r="AP42" i="6"/>
  <c r="AS53" i="12"/>
  <c r="AS52" i="12"/>
  <c r="AS124" i="12" s="1"/>
  <c r="AS127" i="12" s="1"/>
  <c r="I115" i="12"/>
  <c r="G9" i="7"/>
  <c r="J125" i="12"/>
  <c r="H6" i="9"/>
  <c r="H113" i="12"/>
  <c r="H118" i="12" s="1"/>
  <c r="H87" i="2"/>
  <c r="H88" i="2" s="1"/>
  <c r="AW41" i="2"/>
  <c r="W41" i="2"/>
  <c r="X41" i="2" s="1"/>
  <c r="Y41" i="2" s="1"/>
  <c r="F37" i="9"/>
  <c r="F51" i="9" s="1"/>
  <c r="H16" i="2" s="1"/>
  <c r="J16" i="11"/>
  <c r="J8" i="11"/>
  <c r="J9" i="11"/>
  <c r="J10" i="11" s="1"/>
  <c r="J22" i="11"/>
  <c r="K2" i="11"/>
  <c r="J23" i="11"/>
  <c r="J15" i="11"/>
  <c r="G34" i="7"/>
  <c r="G37" i="7" s="1"/>
  <c r="G27" i="7"/>
  <c r="G31" i="7" s="1"/>
  <c r="G28" i="7"/>
  <c r="G21" i="7"/>
  <c r="G24" i="7" s="1"/>
  <c r="F37" i="7"/>
  <c r="AW4" i="2"/>
  <c r="AX3" i="2"/>
  <c r="AS82" i="12"/>
  <c r="AS83" i="12"/>
  <c r="AS84" i="12" s="1"/>
  <c r="AS81" i="12"/>
  <c r="K80" i="12"/>
  <c r="K79" i="12"/>
  <c r="L101" i="12"/>
  <c r="L97" i="12"/>
  <c r="L98" i="12"/>
  <c r="L99" i="12"/>
  <c r="L96" i="12"/>
  <c r="L93" i="12"/>
  <c r="L89" i="12"/>
  <c r="L94" i="12"/>
  <c r="L90" i="12"/>
  <c r="L102" i="12"/>
  <c r="L95" i="12"/>
  <c r="L91" i="12"/>
  <c r="L75" i="12"/>
  <c r="L100" i="12"/>
  <c r="L92" i="12"/>
  <c r="L76" i="12"/>
  <c r="L72" i="12"/>
  <c r="L77" i="12"/>
  <c r="L73" i="12"/>
  <c r="L68" i="12"/>
  <c r="L69" i="12"/>
  <c r="L65" i="12"/>
  <c r="L47" i="12"/>
  <c r="L43" i="12"/>
  <c r="L74" i="12"/>
  <c r="L71" i="12"/>
  <c r="L70" i="12"/>
  <c r="L66" i="12"/>
  <c r="L62" i="12"/>
  <c r="L48" i="12"/>
  <c r="L67" i="12"/>
  <c r="L63" i="12"/>
  <c r="L46" i="12"/>
  <c r="L50" i="12"/>
  <c r="L64" i="12"/>
  <c r="L39" i="12"/>
  <c r="L25" i="12"/>
  <c r="L21" i="12"/>
  <c r="L17" i="12"/>
  <c r="L45" i="12"/>
  <c r="L44" i="12"/>
  <c r="L42" i="12"/>
  <c r="L40" i="12"/>
  <c r="L22" i="12"/>
  <c r="L18" i="12"/>
  <c r="L19" i="12"/>
  <c r="L15" i="12"/>
  <c r="L41" i="12"/>
  <c r="L24" i="12"/>
  <c r="L16" i="12"/>
  <c r="L38" i="12"/>
  <c r="L23" i="12"/>
  <c r="L49" i="12"/>
  <c r="L37" i="12"/>
  <c r="L20" i="12"/>
  <c r="L12" i="12"/>
  <c r="L13" i="12"/>
  <c r="L14" i="12"/>
  <c r="AQ9" i="9"/>
  <c r="F37" i="10"/>
  <c r="I83" i="12"/>
  <c r="I84" i="12" s="1"/>
  <c r="F33" i="8"/>
  <c r="H42" i="6"/>
  <c r="H46" i="6"/>
  <c r="J123" i="12"/>
  <c r="H5" i="7"/>
  <c r="F12" i="8"/>
  <c r="G12" i="7"/>
  <c r="G51" i="7" s="1"/>
  <c r="J55" i="12"/>
  <c r="J54" i="12"/>
  <c r="H9" i="8"/>
  <c r="G31" i="10"/>
  <c r="G37" i="10" s="1"/>
  <c r="G40" i="10"/>
  <c r="G43" i="10" s="1"/>
  <c r="G32" i="10"/>
  <c r="G25" i="10"/>
  <c r="G28" i="10" s="1"/>
  <c r="I11" i="2"/>
  <c r="I127" i="12"/>
  <c r="F24" i="7"/>
  <c r="AP30" i="6"/>
  <c r="F12" i="10"/>
  <c r="AP8" i="11"/>
  <c r="M8" i="12"/>
  <c r="J3" i="11"/>
  <c r="K4" i="8"/>
  <c r="K4" i="10"/>
  <c r="K4" i="9"/>
  <c r="J4" i="6"/>
  <c r="K3" i="7"/>
  <c r="N4" i="2"/>
  <c r="M3" i="2"/>
  <c r="J27" i="6"/>
  <c r="AQ27" i="6" s="1"/>
  <c r="K7" i="6"/>
  <c r="AQ7" i="6"/>
  <c r="AQ35" i="6" s="1"/>
  <c r="J24" i="6"/>
  <c r="J29" i="6" s="1"/>
  <c r="J30" i="6" s="1"/>
  <c r="J35" i="6"/>
  <c r="F39" i="8"/>
  <c r="H47" i="6"/>
  <c r="J114" i="12"/>
  <c r="J29" i="12"/>
  <c r="J30" i="12"/>
  <c r="J116" i="12" s="1"/>
  <c r="J31" i="12"/>
  <c r="J32" i="12" s="1"/>
  <c r="H8" i="7"/>
  <c r="G36" i="8"/>
  <c r="G39" i="8" s="1"/>
  <c r="G29" i="8"/>
  <c r="G33" i="8" s="1"/>
  <c r="G21" i="8"/>
  <c r="G26" i="8" s="1"/>
  <c r="G30" i="8"/>
  <c r="F12" i="7"/>
  <c r="F51" i="7" s="1"/>
  <c r="I116" i="12"/>
  <c r="I117" i="12" s="1"/>
  <c r="J124" i="12"/>
  <c r="H6" i="8"/>
  <c r="AS114" i="12"/>
  <c r="AS31" i="12"/>
  <c r="AS32" i="12" s="1"/>
  <c r="AS30" i="12"/>
  <c r="AS29" i="12"/>
  <c r="G12" i="8"/>
  <c r="G54" i="8" s="1"/>
  <c r="I15" i="2" s="1"/>
  <c r="I10" i="11"/>
  <c r="AQ10" i="11" s="1"/>
  <c r="I24" i="11"/>
  <c r="J107" i="12"/>
  <c r="J108" i="12"/>
  <c r="J109" i="12" s="1"/>
  <c r="J106" i="12"/>
  <c r="H10" i="10" s="1"/>
  <c r="H9" i="10"/>
  <c r="H49" i="2"/>
  <c r="H68" i="2"/>
  <c r="I68" i="2"/>
  <c r="L36" i="6"/>
  <c r="G10" i="10"/>
  <c r="AQ10" i="10" s="1"/>
  <c r="G34" i="9"/>
  <c r="G37" i="9" s="1"/>
  <c r="G27" i="9"/>
  <c r="G31" i="9" s="1"/>
  <c r="G51" i="9" s="1"/>
  <c r="I16" i="2" s="1"/>
  <c r="G28" i="9"/>
  <c r="N58" i="2"/>
  <c r="AQ9" i="10"/>
  <c r="AQ9" i="11" l="1"/>
  <c r="I92" i="2"/>
  <c r="AS113" i="12"/>
  <c r="AS87" i="2"/>
  <c r="H29" i="8"/>
  <c r="H21" i="8"/>
  <c r="H26" i="8" s="1"/>
  <c r="H30" i="8"/>
  <c r="AQ30" i="8" s="1"/>
  <c r="H36" i="8"/>
  <c r="H39" i="8" s="1"/>
  <c r="AQ6" i="8"/>
  <c r="J115" i="12"/>
  <c r="H9" i="7"/>
  <c r="AQ9" i="7" s="1"/>
  <c r="J37" i="6"/>
  <c r="J40" i="6"/>
  <c r="H10" i="8"/>
  <c r="AQ10" i="8" s="1"/>
  <c r="F55" i="6"/>
  <c r="I14" i="2"/>
  <c r="H48" i="6"/>
  <c r="H51" i="6"/>
  <c r="K8" i="2"/>
  <c r="AQ12" i="9"/>
  <c r="L105" i="12"/>
  <c r="L104" i="12"/>
  <c r="AT3" i="11"/>
  <c r="AW8" i="12"/>
  <c r="AU4" i="8"/>
  <c r="AU4" i="10"/>
  <c r="AU4" i="9"/>
  <c r="AU3" i="7"/>
  <c r="AT4" i="6"/>
  <c r="J24" i="11"/>
  <c r="AX41" i="2"/>
  <c r="Z41" i="2"/>
  <c r="AA41" i="2" s="1"/>
  <c r="AB41" i="2" s="1"/>
  <c r="H34" i="9"/>
  <c r="H37" i="9" s="1"/>
  <c r="AQ6" i="9"/>
  <c r="H27" i="9"/>
  <c r="H28" i="9"/>
  <c r="AQ28" i="9" s="1"/>
  <c r="J10" i="2"/>
  <c r="J40" i="2"/>
  <c r="AS8" i="2"/>
  <c r="O57" i="2"/>
  <c r="I42" i="6"/>
  <c r="I43" i="6" s="1"/>
  <c r="I46" i="6"/>
  <c r="O58" i="2"/>
  <c r="H12" i="10"/>
  <c r="I26" i="11"/>
  <c r="L18" i="2" s="1"/>
  <c r="AQ8" i="7"/>
  <c r="J117" i="12"/>
  <c r="AQ36" i="8"/>
  <c r="M98" i="12"/>
  <c r="AT98" i="12" s="1"/>
  <c r="M99" i="12"/>
  <c r="AT99" i="12" s="1"/>
  <c r="M102" i="12"/>
  <c r="AT102" i="12" s="1"/>
  <c r="M100" i="12"/>
  <c r="AT100" i="12" s="1"/>
  <c r="M94" i="12"/>
  <c r="AT94" i="12" s="1"/>
  <c r="M90" i="12"/>
  <c r="AT90" i="12" s="1"/>
  <c r="M95" i="12"/>
  <c r="AT95" i="12" s="1"/>
  <c r="M91" i="12"/>
  <c r="AT91" i="12" s="1"/>
  <c r="M101" i="12"/>
  <c r="AT101" i="12" s="1"/>
  <c r="M97" i="12"/>
  <c r="AT97" i="12" s="1"/>
  <c r="M92" i="12"/>
  <c r="AT92" i="12" s="1"/>
  <c r="M93" i="12"/>
  <c r="AT93" i="12" s="1"/>
  <c r="M76" i="12"/>
  <c r="AT76" i="12" s="1"/>
  <c r="M77" i="12"/>
  <c r="AT77" i="12" s="1"/>
  <c r="M73" i="12"/>
  <c r="AT73" i="12" s="1"/>
  <c r="M96" i="12"/>
  <c r="AT96" i="12" s="1"/>
  <c r="M74" i="12"/>
  <c r="AT74" i="12" s="1"/>
  <c r="M69" i="12"/>
  <c r="AT69" i="12" s="1"/>
  <c r="M75" i="12"/>
  <c r="AT75" i="12" s="1"/>
  <c r="M72" i="12"/>
  <c r="AT72" i="12" s="1"/>
  <c r="M71" i="12"/>
  <c r="AT71" i="12" s="1"/>
  <c r="M70" i="12"/>
  <c r="AT70" i="12" s="1"/>
  <c r="M66" i="12"/>
  <c r="AT66" i="12" s="1"/>
  <c r="M62" i="12"/>
  <c r="AT62" i="12" s="1"/>
  <c r="M48" i="12"/>
  <c r="AT48" i="12" s="1"/>
  <c r="M44" i="12"/>
  <c r="AT44" i="12" s="1"/>
  <c r="M89" i="12"/>
  <c r="M67" i="12"/>
  <c r="AT67" i="12" s="1"/>
  <c r="M63" i="12"/>
  <c r="AT63" i="12" s="1"/>
  <c r="M49" i="12"/>
  <c r="AT49" i="12" s="1"/>
  <c r="M45" i="12"/>
  <c r="AT45" i="12" s="1"/>
  <c r="M42" i="12"/>
  <c r="AT42" i="12" s="1"/>
  <c r="M64" i="12"/>
  <c r="AT64" i="12" s="1"/>
  <c r="M47" i="12"/>
  <c r="AT47" i="12" s="1"/>
  <c r="M68" i="12"/>
  <c r="AT68" i="12" s="1"/>
  <c r="M46" i="12"/>
  <c r="AT46" i="12" s="1"/>
  <c r="M43" i="12"/>
  <c r="AT43" i="12" s="1"/>
  <c r="M40" i="12"/>
  <c r="AT40" i="12" s="1"/>
  <c r="M22" i="12"/>
  <c r="AT22" i="12" s="1"/>
  <c r="M18" i="12"/>
  <c r="AT18" i="12" s="1"/>
  <c r="M50" i="12"/>
  <c r="AT50" i="12" s="1"/>
  <c r="M41" i="12"/>
  <c r="AT41" i="12" s="1"/>
  <c r="M37" i="12"/>
  <c r="AT37" i="12" s="1"/>
  <c r="M23" i="12"/>
  <c r="AT23" i="12" s="1"/>
  <c r="M19" i="12"/>
  <c r="AT19" i="12" s="1"/>
  <c r="M65" i="12"/>
  <c r="AT65" i="12" s="1"/>
  <c r="M39" i="12"/>
  <c r="AT39" i="12" s="1"/>
  <c r="M24" i="12"/>
  <c r="AT24" i="12" s="1"/>
  <c r="M16" i="12"/>
  <c r="AT16" i="12" s="1"/>
  <c r="M38" i="12"/>
  <c r="AT38" i="12" s="1"/>
  <c r="M21" i="12"/>
  <c r="AT21" i="12" s="1"/>
  <c r="M20" i="12"/>
  <c r="AT20" i="12" s="1"/>
  <c r="M25" i="12"/>
  <c r="AT25" i="12" s="1"/>
  <c r="M17" i="12"/>
  <c r="AT17" i="12" s="1"/>
  <c r="M15" i="12"/>
  <c r="AT15" i="12" s="1"/>
  <c r="M13" i="12"/>
  <c r="AT13" i="12" s="1"/>
  <c r="M14" i="12"/>
  <c r="AT14" i="12" s="1"/>
  <c r="M12" i="12"/>
  <c r="AT12" i="12" s="1"/>
  <c r="F60" i="10"/>
  <c r="J56" i="12"/>
  <c r="J57" i="12" s="1"/>
  <c r="F54" i="8"/>
  <c r="H15" i="2" s="1"/>
  <c r="L53" i="12"/>
  <c r="L52" i="12"/>
  <c r="K82" i="12"/>
  <c r="K81" i="12"/>
  <c r="I10" i="9" s="1"/>
  <c r="I9" i="9"/>
  <c r="K9" i="11"/>
  <c r="K22" i="11"/>
  <c r="L2" i="11"/>
  <c r="K23" i="11"/>
  <c r="K24" i="11" s="1"/>
  <c r="K15" i="11"/>
  <c r="K16" i="11"/>
  <c r="K17" i="11" s="1"/>
  <c r="K8" i="11"/>
  <c r="J17" i="11"/>
  <c r="AQ17" i="11" s="1"/>
  <c r="AQ24" i="6"/>
  <c r="AT89" i="12"/>
  <c r="G12" i="10"/>
  <c r="G60" i="10" s="1"/>
  <c r="I17" i="2" s="1"/>
  <c r="AQ27" i="7"/>
  <c r="H10" i="7"/>
  <c r="H12" i="7" s="1"/>
  <c r="AP51" i="6"/>
  <c r="AQ29" i="6"/>
  <c r="K54" i="12"/>
  <c r="K55" i="12"/>
  <c r="I9" i="8"/>
  <c r="K114" i="12"/>
  <c r="K30" i="12"/>
  <c r="K31" i="12"/>
  <c r="K32" i="12" s="1"/>
  <c r="K29" i="12"/>
  <c r="I8" i="7"/>
  <c r="AQ12" i="10"/>
  <c r="K9" i="2"/>
  <c r="N8" i="12"/>
  <c r="K3" i="11"/>
  <c r="L4" i="8"/>
  <c r="L4" i="10"/>
  <c r="L4" i="9"/>
  <c r="L3" i="7"/>
  <c r="K4" i="6"/>
  <c r="N3" i="2"/>
  <c r="O4" i="2"/>
  <c r="H27" i="7"/>
  <c r="H28" i="7"/>
  <c r="AQ28" i="7" s="1"/>
  <c r="H21" i="7"/>
  <c r="AQ5" i="7"/>
  <c r="H34" i="7"/>
  <c r="H43" i="6"/>
  <c r="L79" i="12"/>
  <c r="L80" i="12"/>
  <c r="AS54" i="12"/>
  <c r="AS115" i="12" s="1"/>
  <c r="AS117" i="12" s="1"/>
  <c r="AS118" i="12" s="1"/>
  <c r="AS55" i="12"/>
  <c r="AS116" i="12" s="1"/>
  <c r="AS56" i="12"/>
  <c r="AS57" i="12" s="1"/>
  <c r="AQ21" i="8"/>
  <c r="K106" i="12"/>
  <c r="K108" i="12" s="1"/>
  <c r="K109" i="12" s="1"/>
  <c r="K107" i="12"/>
  <c r="I9" i="10"/>
  <c r="AS106" i="12"/>
  <c r="AS108" i="12" s="1"/>
  <c r="AS109" i="12" s="1"/>
  <c r="AS107" i="12"/>
  <c r="O3" i="6"/>
  <c r="G49" i="6"/>
  <c r="G52" i="6"/>
  <c r="AP48" i="6"/>
  <c r="J46" i="2"/>
  <c r="AS9" i="2"/>
  <c r="K124" i="12"/>
  <c r="I6" i="8"/>
  <c r="K123" i="12"/>
  <c r="I5" i="7"/>
  <c r="M36" i="6"/>
  <c r="E55" i="6"/>
  <c r="H14" i="2"/>
  <c r="L7" i="6"/>
  <c r="K27" i="6"/>
  <c r="K24" i="6"/>
  <c r="K35" i="6"/>
  <c r="I113" i="12"/>
  <c r="I118" i="12" s="1"/>
  <c r="I87" i="2"/>
  <c r="I88" i="2" s="1"/>
  <c r="H12" i="8"/>
  <c r="AQ9" i="8"/>
  <c r="J127" i="12"/>
  <c r="AQ29" i="8"/>
  <c r="L27" i="12"/>
  <c r="L28" i="12"/>
  <c r="K125" i="12"/>
  <c r="I6" i="9"/>
  <c r="AX4" i="2"/>
  <c r="AY3" i="2"/>
  <c r="AQ34" i="9"/>
  <c r="AP43" i="6"/>
  <c r="K126" i="12"/>
  <c r="I6" i="10"/>
  <c r="H40" i="10"/>
  <c r="H43" i="10" s="1"/>
  <c r="AQ43" i="10" s="1"/>
  <c r="H32" i="10"/>
  <c r="AQ32" i="10" s="1"/>
  <c r="H31" i="10"/>
  <c r="H37" i="10" s="1"/>
  <c r="AQ6" i="10"/>
  <c r="H25" i="10"/>
  <c r="H28" i="10" s="1"/>
  <c r="AQ27" i="9"/>
  <c r="AQ40" i="10"/>
  <c r="L49" i="2"/>
  <c r="AT79" i="12" l="1"/>
  <c r="AT125" i="12" s="1"/>
  <c r="AT80" i="12"/>
  <c r="AT52" i="12"/>
  <c r="AT124" i="12" s="1"/>
  <c r="AT53" i="12"/>
  <c r="AT28" i="12"/>
  <c r="AT27" i="12"/>
  <c r="AT123" i="12" s="1"/>
  <c r="AQ31" i="9"/>
  <c r="AY4" i="2"/>
  <c r="AZ3" i="2"/>
  <c r="L114" i="12"/>
  <c r="L30" i="12"/>
  <c r="L29" i="12"/>
  <c r="J8" i="7"/>
  <c r="AQ12" i="8"/>
  <c r="K37" i="6"/>
  <c r="K40" i="6"/>
  <c r="K127" i="12"/>
  <c r="J68" i="2"/>
  <c r="AS68" i="2" s="1"/>
  <c r="J49" i="2"/>
  <c r="AS46" i="2"/>
  <c r="AS49" i="2" s="1"/>
  <c r="P3" i="6"/>
  <c r="L125" i="12"/>
  <c r="J6" i="9"/>
  <c r="H37" i="7"/>
  <c r="AQ34" i="7"/>
  <c r="H31" i="7"/>
  <c r="K116" i="12"/>
  <c r="I10" i="8"/>
  <c r="AQ10" i="7"/>
  <c r="AT105" i="12"/>
  <c r="AT104" i="12"/>
  <c r="AT126" i="12" s="1"/>
  <c r="K83" i="12"/>
  <c r="K84" i="12" s="1"/>
  <c r="P58" i="2"/>
  <c r="AS40" i="2"/>
  <c r="J66" i="2"/>
  <c r="AS66" i="2" s="1"/>
  <c r="AC41" i="2"/>
  <c r="AD41" i="2" s="1"/>
  <c r="AE41" i="2" s="1"/>
  <c r="AY41" i="2"/>
  <c r="AX8" i="12"/>
  <c r="AU3" i="11"/>
  <c r="AV4" i="8"/>
  <c r="AV4" i="10"/>
  <c r="AV4" i="9"/>
  <c r="AU4" i="6"/>
  <c r="AV3" i="7"/>
  <c r="L123" i="12"/>
  <c r="J5" i="7"/>
  <c r="K29" i="6"/>
  <c r="E61" i="6"/>
  <c r="N36" i="6"/>
  <c r="I30" i="8"/>
  <c r="I36" i="8"/>
  <c r="I29" i="8"/>
  <c r="I21" i="8"/>
  <c r="AP49" i="6"/>
  <c r="AQ26" i="8"/>
  <c r="AQ31" i="10"/>
  <c r="O8" i="12"/>
  <c r="L3" i="11"/>
  <c r="M4" i="10"/>
  <c r="M4" i="9"/>
  <c r="M3" i="7"/>
  <c r="M4" i="8"/>
  <c r="L4" i="6"/>
  <c r="O3" i="2"/>
  <c r="P4" i="2"/>
  <c r="N102" i="12"/>
  <c r="N99" i="12"/>
  <c r="N100" i="12"/>
  <c r="N96" i="12"/>
  <c r="N101" i="12"/>
  <c r="N98" i="12"/>
  <c r="N95" i="12"/>
  <c r="N91" i="12"/>
  <c r="N97" i="12"/>
  <c r="N92" i="12"/>
  <c r="N93" i="12"/>
  <c r="N89" i="12"/>
  <c r="N77" i="12"/>
  <c r="N74" i="12"/>
  <c r="N90" i="12"/>
  <c r="N75" i="12"/>
  <c r="N76" i="12"/>
  <c r="N72" i="12"/>
  <c r="N71" i="12"/>
  <c r="N70" i="12"/>
  <c r="N67" i="12"/>
  <c r="N63" i="12"/>
  <c r="N49" i="12"/>
  <c r="N45" i="12"/>
  <c r="N94" i="12"/>
  <c r="N68" i="12"/>
  <c r="N64" i="12"/>
  <c r="N50" i="12"/>
  <c r="N46" i="12"/>
  <c r="N73" i="12"/>
  <c r="N65" i="12"/>
  <c r="N48" i="12"/>
  <c r="N44" i="12"/>
  <c r="N69" i="12"/>
  <c r="N43" i="12"/>
  <c r="N66" i="12"/>
  <c r="N42" i="12"/>
  <c r="N41" i="12"/>
  <c r="N37" i="12"/>
  <c r="N23" i="12"/>
  <c r="N19" i="12"/>
  <c r="N62" i="12"/>
  <c r="N38" i="12"/>
  <c r="N24" i="12"/>
  <c r="N20" i="12"/>
  <c r="N16" i="12"/>
  <c r="N47" i="12"/>
  <c r="N21" i="12"/>
  <c r="N18" i="12"/>
  <c r="N40" i="12"/>
  <c r="N25" i="12"/>
  <c r="N17" i="12"/>
  <c r="N39" i="12"/>
  <c r="N22" i="12"/>
  <c r="N14" i="12"/>
  <c r="N15" i="12"/>
  <c r="N12" i="12"/>
  <c r="N13" i="12"/>
  <c r="K56" i="12"/>
  <c r="K57" i="12" s="1"/>
  <c r="K10" i="11"/>
  <c r="M79" i="12"/>
  <c r="M80" i="12"/>
  <c r="AQ39" i="8"/>
  <c r="P57" i="2"/>
  <c r="J11" i="2"/>
  <c r="AS10" i="2"/>
  <c r="H31" i="9"/>
  <c r="H51" i="9" s="1"/>
  <c r="J16" i="2" s="1"/>
  <c r="AS16" i="2" s="1"/>
  <c r="H49" i="6"/>
  <c r="H52" i="6"/>
  <c r="AQ8" i="11"/>
  <c r="I27" i="9"/>
  <c r="I28" i="9"/>
  <c r="I34" i="9"/>
  <c r="AQ33" i="8"/>
  <c r="G53" i="6"/>
  <c r="AP52" i="6"/>
  <c r="H24" i="7"/>
  <c r="H51" i="7" s="1"/>
  <c r="AQ21" i="7"/>
  <c r="K46" i="2"/>
  <c r="K115" i="12"/>
  <c r="K117" i="12" s="1"/>
  <c r="I9" i="7"/>
  <c r="I12" i="8"/>
  <c r="AQ31" i="7"/>
  <c r="AQ16" i="11"/>
  <c r="AQ15" i="11"/>
  <c r="K26" i="11"/>
  <c r="N18" i="2" s="1"/>
  <c r="I12" i="9"/>
  <c r="L124" i="12"/>
  <c r="J6" i="8"/>
  <c r="H17" i="2"/>
  <c r="M52" i="12"/>
  <c r="M53" i="12"/>
  <c r="M105" i="12"/>
  <c r="M104" i="12"/>
  <c r="J92" i="2"/>
  <c r="I51" i="6"/>
  <c r="J10" i="7" s="1"/>
  <c r="I48" i="6"/>
  <c r="L8" i="2"/>
  <c r="J26" i="11"/>
  <c r="M18" i="2" s="1"/>
  <c r="AT18" i="2" s="1"/>
  <c r="L126" i="12"/>
  <c r="J6" i="10"/>
  <c r="K10" i="2"/>
  <c r="K40" i="2"/>
  <c r="K66" i="2" s="1"/>
  <c r="I19" i="2"/>
  <c r="J47" i="6"/>
  <c r="AQ40" i="6"/>
  <c r="H33" i="8"/>
  <c r="H54" i="8" s="1"/>
  <c r="J15" i="2" s="1"/>
  <c r="AS15" i="2" s="1"/>
  <c r="AQ24" i="11"/>
  <c r="I40" i="10"/>
  <c r="I25" i="10"/>
  <c r="I32" i="10"/>
  <c r="I31" i="10"/>
  <c r="AQ37" i="9"/>
  <c r="J113" i="12"/>
  <c r="J118" i="12" s="1"/>
  <c r="J87" i="2"/>
  <c r="J88" i="2" s="1"/>
  <c r="L27" i="6"/>
  <c r="M7" i="6"/>
  <c r="L24" i="6"/>
  <c r="L29" i="6" s="1"/>
  <c r="L30" i="6" s="1"/>
  <c r="L35" i="6"/>
  <c r="I28" i="7"/>
  <c r="I34" i="7"/>
  <c r="I21" i="7"/>
  <c r="I27" i="7"/>
  <c r="I10" i="10"/>
  <c r="L82" i="12"/>
  <c r="L81" i="12"/>
  <c r="L83" i="12" s="1"/>
  <c r="L84" i="12" s="1"/>
  <c r="J9" i="9"/>
  <c r="AQ30" i="6"/>
  <c r="L22" i="11"/>
  <c r="M2" i="11"/>
  <c r="L23" i="11"/>
  <c r="L24" i="11" s="1"/>
  <c r="L15" i="11"/>
  <c r="L16" i="11"/>
  <c r="L8" i="11"/>
  <c r="L9" i="11"/>
  <c r="L54" i="12"/>
  <c r="L55" i="12"/>
  <c r="L56" i="12" s="1"/>
  <c r="L57" i="12" s="1"/>
  <c r="J9" i="8"/>
  <c r="M28" i="12"/>
  <c r="M27" i="12"/>
  <c r="AQ12" i="7"/>
  <c r="H60" i="10"/>
  <c r="J17" i="2" s="1"/>
  <c r="AQ25" i="10"/>
  <c r="L106" i="12"/>
  <c r="L107" i="12"/>
  <c r="L108" i="12" s="1"/>
  <c r="L109" i="12" s="1"/>
  <c r="J9" i="10"/>
  <c r="I10" i="7"/>
  <c r="F61" i="6"/>
  <c r="J42" i="6"/>
  <c r="J46" i="6"/>
  <c r="AQ37" i="6"/>
  <c r="I12" i="7" l="1"/>
  <c r="G55" i="6"/>
  <c r="J14" i="2"/>
  <c r="K92" i="2"/>
  <c r="AQ28" i="10"/>
  <c r="L10" i="11"/>
  <c r="I31" i="7"/>
  <c r="M35" i="6"/>
  <c r="L37" i="6"/>
  <c r="L40" i="6"/>
  <c r="L47" i="6" s="1"/>
  <c r="O9" i="2" s="1"/>
  <c r="O46" i="2" s="1"/>
  <c r="I37" i="10"/>
  <c r="AQ26" i="11"/>
  <c r="AQ22" i="11"/>
  <c r="AQ23" i="11"/>
  <c r="I89" i="2"/>
  <c r="I90" i="2"/>
  <c r="I21" i="2"/>
  <c r="L10" i="2"/>
  <c r="L40" i="2"/>
  <c r="L66" i="2" s="1"/>
  <c r="M126" i="12"/>
  <c r="K6" i="10"/>
  <c r="M124" i="12"/>
  <c r="K6" i="8"/>
  <c r="J36" i="8"/>
  <c r="J39" i="8" s="1"/>
  <c r="J29" i="8"/>
  <c r="J21" i="8"/>
  <c r="J26" i="8" s="1"/>
  <c r="J30" i="8"/>
  <c r="I37" i="9"/>
  <c r="I93" i="2"/>
  <c r="Q57" i="2"/>
  <c r="N104" i="12"/>
  <c r="N105" i="12"/>
  <c r="M3" i="11"/>
  <c r="P8" i="12"/>
  <c r="N4" i="8"/>
  <c r="N4" i="10"/>
  <c r="N4" i="9"/>
  <c r="N3" i="7"/>
  <c r="M4" i="6"/>
  <c r="Q4" i="2"/>
  <c r="P3" i="2"/>
  <c r="O102" i="12"/>
  <c r="O100" i="12"/>
  <c r="O96" i="12"/>
  <c r="O101" i="12"/>
  <c r="O97" i="12"/>
  <c r="O98" i="12"/>
  <c r="O92" i="12"/>
  <c r="O93" i="12"/>
  <c r="O89" i="12"/>
  <c r="O94" i="12"/>
  <c r="O90" i="12"/>
  <c r="O99" i="12"/>
  <c r="O74" i="12"/>
  <c r="O91" i="12"/>
  <c r="O75" i="12"/>
  <c r="O71" i="12"/>
  <c r="O95" i="12"/>
  <c r="O76" i="12"/>
  <c r="O72" i="12"/>
  <c r="O67" i="12"/>
  <c r="O68" i="12"/>
  <c r="O64" i="12"/>
  <c r="O50" i="12"/>
  <c r="O46" i="12"/>
  <c r="O73" i="12"/>
  <c r="O69" i="12"/>
  <c r="O65" i="12"/>
  <c r="O47" i="12"/>
  <c r="O62" i="12"/>
  <c r="O45" i="12"/>
  <c r="O77" i="12"/>
  <c r="O66" i="12"/>
  <c r="O49" i="12"/>
  <c r="O42" i="12"/>
  <c r="O63" i="12"/>
  <c r="O70" i="12"/>
  <c r="O44" i="12"/>
  <c r="O38" i="12"/>
  <c r="O24" i="12"/>
  <c r="O20" i="12"/>
  <c r="O16" i="12"/>
  <c r="O39" i="12"/>
  <c r="O25" i="12"/>
  <c r="O21" i="12"/>
  <c r="O17" i="12"/>
  <c r="O41" i="12"/>
  <c r="O18" i="12"/>
  <c r="O48" i="12"/>
  <c r="O40" i="12"/>
  <c r="O23" i="12"/>
  <c r="O43" i="12"/>
  <c r="O37" i="12"/>
  <c r="O22" i="12"/>
  <c r="O19" i="12"/>
  <c r="O15" i="12"/>
  <c r="O12" i="12"/>
  <c r="O13" i="12"/>
  <c r="O14" i="12"/>
  <c r="K30" i="6"/>
  <c r="Q58" i="2"/>
  <c r="K113" i="12"/>
  <c r="K118" i="12" s="1"/>
  <c r="K87" i="2"/>
  <c r="K88" i="2" s="1"/>
  <c r="K42" i="6"/>
  <c r="K46" i="6"/>
  <c r="L115" i="12"/>
  <c r="J9" i="7"/>
  <c r="BA3" i="2"/>
  <c r="AZ4" i="2"/>
  <c r="AT114" i="12"/>
  <c r="AT29" i="12"/>
  <c r="AT31" i="12"/>
  <c r="AT32" i="12" s="1"/>
  <c r="AT30" i="12"/>
  <c r="J48" i="6"/>
  <c r="J51" i="6"/>
  <c r="M8" i="2"/>
  <c r="M123" i="12"/>
  <c r="K5" i="7"/>
  <c r="M23" i="11"/>
  <c r="M15" i="11"/>
  <c r="M16" i="11"/>
  <c r="M8" i="11"/>
  <c r="M9" i="11"/>
  <c r="M22" i="11"/>
  <c r="N2" i="11"/>
  <c r="I24" i="7"/>
  <c r="J31" i="10"/>
  <c r="J37" i="10" s="1"/>
  <c r="J25" i="10"/>
  <c r="J28" i="10" s="1"/>
  <c r="J40" i="10"/>
  <c r="J43" i="10" s="1"/>
  <c r="J32" i="10"/>
  <c r="I49" i="6"/>
  <c r="I52" i="6"/>
  <c r="I53" i="6" s="1"/>
  <c r="M108" i="12"/>
  <c r="M109" i="12" s="1"/>
  <c r="M106" i="12"/>
  <c r="M107" i="12"/>
  <c r="K9" i="10"/>
  <c r="AQ24" i="7"/>
  <c r="AQ48" i="6"/>
  <c r="AS11" i="2"/>
  <c r="M82" i="12"/>
  <c r="M81" i="12"/>
  <c r="K9" i="9"/>
  <c r="N52" i="12"/>
  <c r="N53" i="12"/>
  <c r="AQ37" i="10"/>
  <c r="AR9" i="10"/>
  <c r="I26" i="8"/>
  <c r="I54" i="8" s="1"/>
  <c r="K15" i="2" s="1"/>
  <c r="O36" i="6"/>
  <c r="AF41" i="2"/>
  <c r="AG41" i="2" s="1"/>
  <c r="AH41" i="2" s="1"/>
  <c r="AZ41" i="2"/>
  <c r="BG41" i="2" s="1"/>
  <c r="AT106" i="12"/>
  <c r="AT107" i="12"/>
  <c r="AT108" i="12" s="1"/>
  <c r="AT109" i="12" s="1"/>
  <c r="J28" i="9"/>
  <c r="J34" i="9"/>
  <c r="J37" i="9" s="1"/>
  <c r="J27" i="9"/>
  <c r="L116" i="12"/>
  <c r="AY8" i="12"/>
  <c r="AV3" i="11"/>
  <c r="AW4" i="8"/>
  <c r="AW4" i="10"/>
  <c r="AW4" i="9"/>
  <c r="AW3" i="7"/>
  <c r="AV4" i="6"/>
  <c r="AT54" i="12"/>
  <c r="AT56" i="12" s="1"/>
  <c r="AT57" i="12" s="1"/>
  <c r="AT55" i="12"/>
  <c r="AT82" i="12"/>
  <c r="AT83" i="12" s="1"/>
  <c r="AT84" i="12" s="1"/>
  <c r="AT81" i="12"/>
  <c r="J43" i="6"/>
  <c r="AQ42" i="6"/>
  <c r="J10" i="10"/>
  <c r="J12" i="10" s="1"/>
  <c r="J60" i="10" s="1"/>
  <c r="L17" i="2" s="1"/>
  <c r="M114" i="12"/>
  <c r="M29" i="12"/>
  <c r="M31" i="12"/>
  <c r="M32" i="12" s="1"/>
  <c r="M30" i="12"/>
  <c r="K8" i="7"/>
  <c r="J10" i="8"/>
  <c r="AR10" i="8" s="1"/>
  <c r="L17" i="11"/>
  <c r="L26" i="11" s="1"/>
  <c r="O18" i="2" s="1"/>
  <c r="I37" i="7"/>
  <c r="AR7" i="6"/>
  <c r="AR35" i="6" s="1"/>
  <c r="N7" i="6"/>
  <c r="M24" i="6"/>
  <c r="M27" i="6"/>
  <c r="AR27" i="6" s="1"/>
  <c r="I28" i="10"/>
  <c r="AT8" i="2"/>
  <c r="AS17" i="2"/>
  <c r="AR9" i="9"/>
  <c r="I31" i="9"/>
  <c r="H53" i="6"/>
  <c r="M125" i="12"/>
  <c r="K6" i="9"/>
  <c r="N79" i="12"/>
  <c r="N80" i="12"/>
  <c r="AS88" i="2"/>
  <c r="I12" i="10"/>
  <c r="I33" i="8"/>
  <c r="J34" i="7"/>
  <c r="J37" i="7" s="1"/>
  <c r="J27" i="7"/>
  <c r="J31" i="7" s="1"/>
  <c r="J28" i="7"/>
  <c r="J21" i="7"/>
  <c r="J24" i="7" s="1"/>
  <c r="AQ51" i="9"/>
  <c r="H19" i="2"/>
  <c r="AQ54" i="8"/>
  <c r="L31" i="12"/>
  <c r="L32" i="12" s="1"/>
  <c r="J12" i="8"/>
  <c r="J10" i="9"/>
  <c r="I43" i="10"/>
  <c r="M9" i="2"/>
  <c r="AQ47" i="6"/>
  <c r="K11" i="2"/>
  <c r="AS92" i="2"/>
  <c r="M54" i="12"/>
  <c r="K10" i="8" s="1"/>
  <c r="M55" i="12"/>
  <c r="K9" i="8"/>
  <c r="K12" i="8" s="1"/>
  <c r="AQ60" i="10"/>
  <c r="I51" i="9"/>
  <c r="K16" i="2" s="1"/>
  <c r="AR9" i="8"/>
  <c r="K68" i="2"/>
  <c r="K49" i="2"/>
  <c r="L68" i="2"/>
  <c r="AP53" i="6"/>
  <c r="N28" i="12"/>
  <c r="N27" i="12"/>
  <c r="I39" i="8"/>
  <c r="AR24" i="6"/>
  <c r="L127" i="12"/>
  <c r="AQ37" i="7"/>
  <c r="Q3" i="6"/>
  <c r="K47" i="6"/>
  <c r="J12" i="7"/>
  <c r="J51" i="7" s="1"/>
  <c r="L117" i="12"/>
  <c r="AQ46" i="6"/>
  <c r="AT127" i="12"/>
  <c r="I51" i="7" l="1"/>
  <c r="H55" i="6" s="1"/>
  <c r="H57" i="6" s="1"/>
  <c r="N9" i="2"/>
  <c r="M56" i="12"/>
  <c r="M57" i="12" s="1"/>
  <c r="K34" i="9"/>
  <c r="K37" i="9" s="1"/>
  <c r="K27" i="9"/>
  <c r="K28" i="9"/>
  <c r="AR28" i="9" s="1"/>
  <c r="AR6" i="9"/>
  <c r="M29" i="6"/>
  <c r="M115" i="12"/>
  <c r="K9" i="7"/>
  <c r="AR9" i="7" s="1"/>
  <c r="J31" i="9"/>
  <c r="M10" i="11"/>
  <c r="AR10" i="11" s="1"/>
  <c r="M24" i="11"/>
  <c r="K10" i="7"/>
  <c r="AQ51" i="6"/>
  <c r="AT115" i="12"/>
  <c r="BA4" i="2"/>
  <c r="BB3" i="2"/>
  <c r="O80" i="12"/>
  <c r="O79" i="12"/>
  <c r="O104" i="12"/>
  <c r="O105" i="12"/>
  <c r="P101" i="12"/>
  <c r="AU101" i="12" s="1"/>
  <c r="P97" i="12"/>
  <c r="AU97" i="12" s="1"/>
  <c r="P102" i="12"/>
  <c r="AU102" i="12" s="1"/>
  <c r="P98" i="12"/>
  <c r="AU98" i="12" s="1"/>
  <c r="P99" i="12"/>
  <c r="AU99" i="12" s="1"/>
  <c r="P93" i="12"/>
  <c r="AU93" i="12" s="1"/>
  <c r="P89" i="12"/>
  <c r="P94" i="12"/>
  <c r="AU94" i="12" s="1"/>
  <c r="P90" i="12"/>
  <c r="AU90" i="12" s="1"/>
  <c r="P100" i="12"/>
  <c r="AU100" i="12" s="1"/>
  <c r="P96" i="12"/>
  <c r="AU96" i="12" s="1"/>
  <c r="P95" i="12"/>
  <c r="AU95" i="12" s="1"/>
  <c r="P91" i="12"/>
  <c r="AU91" i="12" s="1"/>
  <c r="P92" i="12"/>
  <c r="AU92" i="12" s="1"/>
  <c r="P75" i="12"/>
  <c r="AU75" i="12" s="1"/>
  <c r="P76" i="12"/>
  <c r="AU76" i="12" s="1"/>
  <c r="P72" i="12"/>
  <c r="AU72" i="12" s="1"/>
  <c r="P77" i="12"/>
  <c r="AU77" i="12" s="1"/>
  <c r="P73" i="12"/>
  <c r="AU73" i="12" s="1"/>
  <c r="P68" i="12"/>
  <c r="AU68" i="12" s="1"/>
  <c r="P74" i="12"/>
  <c r="AU74" i="12" s="1"/>
  <c r="P69" i="12"/>
  <c r="AU69" i="12" s="1"/>
  <c r="P65" i="12"/>
  <c r="AU65" i="12" s="1"/>
  <c r="P47" i="12"/>
  <c r="AU47" i="12" s="1"/>
  <c r="P43" i="12"/>
  <c r="AU43" i="12" s="1"/>
  <c r="P70" i="12"/>
  <c r="AU70" i="12" s="1"/>
  <c r="P66" i="12"/>
  <c r="AU66" i="12" s="1"/>
  <c r="P62" i="12"/>
  <c r="P48" i="12"/>
  <c r="AU48" i="12" s="1"/>
  <c r="P50" i="12"/>
  <c r="AU50" i="12" s="1"/>
  <c r="P63" i="12"/>
  <c r="AU63" i="12" s="1"/>
  <c r="P46" i="12"/>
  <c r="AU46" i="12" s="1"/>
  <c r="P44" i="12"/>
  <c r="AU44" i="12" s="1"/>
  <c r="P71" i="12"/>
  <c r="AU71" i="12" s="1"/>
  <c r="P67" i="12"/>
  <c r="AU67" i="12" s="1"/>
  <c r="P64" i="12"/>
  <c r="AU64" i="12" s="1"/>
  <c r="P45" i="12"/>
  <c r="AU45" i="12" s="1"/>
  <c r="P39" i="12"/>
  <c r="AU39" i="12" s="1"/>
  <c r="P25" i="12"/>
  <c r="AU25" i="12" s="1"/>
  <c r="P21" i="12"/>
  <c r="AU21" i="12" s="1"/>
  <c r="P17" i="12"/>
  <c r="AU17" i="12" s="1"/>
  <c r="P49" i="12"/>
  <c r="AU49" i="12" s="1"/>
  <c r="P40" i="12"/>
  <c r="AU40" i="12" s="1"/>
  <c r="P22" i="12"/>
  <c r="AU22" i="12" s="1"/>
  <c r="P18" i="12"/>
  <c r="AU18" i="12" s="1"/>
  <c r="P38" i="12"/>
  <c r="AU38" i="12" s="1"/>
  <c r="P23" i="12"/>
  <c r="AU23" i="12" s="1"/>
  <c r="P15" i="12"/>
  <c r="AU15" i="12" s="1"/>
  <c r="P37" i="12"/>
  <c r="P20" i="12"/>
  <c r="AU20" i="12" s="1"/>
  <c r="P42" i="12"/>
  <c r="AU42" i="12" s="1"/>
  <c r="P19" i="12"/>
  <c r="AU19" i="12" s="1"/>
  <c r="P41" i="12"/>
  <c r="AU41" i="12" s="1"/>
  <c r="P24" i="12"/>
  <c r="AU24" i="12" s="1"/>
  <c r="P16" i="12"/>
  <c r="AU16" i="12" s="1"/>
  <c r="P12" i="12"/>
  <c r="P13" i="12"/>
  <c r="AU13" i="12" s="1"/>
  <c r="P14" i="12"/>
  <c r="AU14" i="12" s="1"/>
  <c r="AU89" i="12"/>
  <c r="L11" i="2"/>
  <c r="L42" i="6"/>
  <c r="L43" i="6" s="1"/>
  <c r="L46" i="6"/>
  <c r="G61" i="6"/>
  <c r="G57" i="6"/>
  <c r="L92" i="2"/>
  <c r="N123" i="12"/>
  <c r="L5" i="7"/>
  <c r="I60" i="10"/>
  <c r="N27" i="6"/>
  <c r="O7" i="6"/>
  <c r="N24" i="6"/>
  <c r="K12" i="7"/>
  <c r="AR8" i="7"/>
  <c r="K10" i="9"/>
  <c r="K12" i="9" s="1"/>
  <c r="K34" i="7"/>
  <c r="K37" i="7" s="1"/>
  <c r="K27" i="7"/>
  <c r="K31" i="7" s="1"/>
  <c r="K28" i="7"/>
  <c r="AR28" i="7" s="1"/>
  <c r="AR5" i="7"/>
  <c r="K21" i="7"/>
  <c r="K24" i="7" s="1"/>
  <c r="J52" i="6"/>
  <c r="J49" i="6"/>
  <c r="K43" i="6"/>
  <c r="O27" i="12"/>
  <c r="O28" i="12"/>
  <c r="O52" i="12"/>
  <c r="O53" i="12"/>
  <c r="N107" i="12"/>
  <c r="N106" i="12"/>
  <c r="L9" i="10"/>
  <c r="J33" i="8"/>
  <c r="K31" i="10"/>
  <c r="K40" i="10"/>
  <c r="K32" i="10"/>
  <c r="AR32" i="10" s="1"/>
  <c r="K25" i="10"/>
  <c r="AR6" i="10"/>
  <c r="N35" i="6"/>
  <c r="M37" i="6"/>
  <c r="M40" i="6"/>
  <c r="L14" i="2"/>
  <c r="L113" i="12"/>
  <c r="L118" i="12" s="1"/>
  <c r="L87" i="2"/>
  <c r="L88" i="2" s="1"/>
  <c r="N114" i="12"/>
  <c r="N29" i="12"/>
  <c r="N31" i="12" s="1"/>
  <c r="N32" i="12" s="1"/>
  <c r="N30" i="12"/>
  <c r="N116" i="12" s="1"/>
  <c r="L8" i="7"/>
  <c r="M46" i="2"/>
  <c r="AT9" i="2"/>
  <c r="AR10" i="9"/>
  <c r="N83" i="12"/>
  <c r="N84" i="12" s="1"/>
  <c r="N81" i="12"/>
  <c r="L10" i="9" s="1"/>
  <c r="N82" i="12"/>
  <c r="L9" i="9"/>
  <c r="J12" i="9"/>
  <c r="J51" i="9" s="1"/>
  <c r="L16" i="2" s="1"/>
  <c r="M116" i="12"/>
  <c r="M117" i="12" s="1"/>
  <c r="P36" i="6"/>
  <c r="N55" i="12"/>
  <c r="N54" i="12"/>
  <c r="L10" i="8" s="1"/>
  <c r="L9" i="8"/>
  <c r="M83" i="12"/>
  <c r="M84" i="12" s="1"/>
  <c r="AQ49" i="6"/>
  <c r="K10" i="10"/>
  <c r="K12" i="10" s="1"/>
  <c r="N16" i="11"/>
  <c r="N8" i="11"/>
  <c r="N9" i="11"/>
  <c r="N10" i="11" s="1"/>
  <c r="N22" i="11"/>
  <c r="O2" i="11"/>
  <c r="N23" i="11"/>
  <c r="N15" i="11"/>
  <c r="M17" i="11"/>
  <c r="M127" i="12"/>
  <c r="AT116" i="12"/>
  <c r="AT117" i="12" s="1"/>
  <c r="AT118" i="12" s="1"/>
  <c r="R58" i="2"/>
  <c r="Q8" i="12"/>
  <c r="N3" i="11"/>
  <c r="O4" i="8"/>
  <c r="O4" i="10"/>
  <c r="O4" i="9"/>
  <c r="N4" i="6"/>
  <c r="O3" i="7"/>
  <c r="R4" i="2"/>
  <c r="Q3" i="2"/>
  <c r="N126" i="12"/>
  <c r="L6" i="10"/>
  <c r="R57" i="2"/>
  <c r="AR34" i="9"/>
  <c r="I22" i="2"/>
  <c r="I25" i="2"/>
  <c r="AR31" i="10"/>
  <c r="AR27" i="7"/>
  <c r="AT113" i="12"/>
  <c r="AT87" i="2"/>
  <c r="R3" i="6"/>
  <c r="AR12" i="8"/>
  <c r="J54" i="8"/>
  <c r="L15" i="2" s="1"/>
  <c r="H90" i="2"/>
  <c r="H89" i="2"/>
  <c r="H21" i="2"/>
  <c r="H93" i="2"/>
  <c r="N125" i="12"/>
  <c r="L6" i="9"/>
  <c r="AR17" i="11"/>
  <c r="AQ43" i="6"/>
  <c r="BA41" i="2"/>
  <c r="AI41" i="2"/>
  <c r="AJ41" i="2" s="1"/>
  <c r="AK41" i="2" s="1"/>
  <c r="N124" i="12"/>
  <c r="L6" i="8"/>
  <c r="M10" i="2"/>
  <c r="M40" i="2"/>
  <c r="AZ8" i="12"/>
  <c r="AW3" i="11"/>
  <c r="AX4" i="10"/>
  <c r="AX4" i="9"/>
  <c r="AX4" i="8"/>
  <c r="AX3" i="7"/>
  <c r="AW4" i="6"/>
  <c r="K48" i="6"/>
  <c r="K51" i="6"/>
  <c r="N8" i="2"/>
  <c r="K36" i="8"/>
  <c r="K29" i="8"/>
  <c r="K21" i="8"/>
  <c r="K30" i="8"/>
  <c r="AR30" i="8" s="1"/>
  <c r="AR6" i="8"/>
  <c r="O49" i="2"/>
  <c r="AQ51" i="7"/>
  <c r="J19" i="2"/>
  <c r="AS14" i="2"/>
  <c r="K14" i="2" l="1"/>
  <c r="M92" i="2"/>
  <c r="AT92" i="2"/>
  <c r="J90" i="2"/>
  <c r="AS90" i="2" s="1"/>
  <c r="J89" i="2"/>
  <c r="AS89" i="2" s="1"/>
  <c r="J21" i="2"/>
  <c r="AS21" i="2" s="1"/>
  <c r="J93" i="2"/>
  <c r="K33" i="8"/>
  <c r="AR29" i="8"/>
  <c r="L10" i="7"/>
  <c r="L29" i="8"/>
  <c r="L21" i="8"/>
  <c r="L30" i="8"/>
  <c r="L36" i="8"/>
  <c r="L34" i="9"/>
  <c r="L27" i="9"/>
  <c r="L28" i="9"/>
  <c r="Q102" i="12"/>
  <c r="Q98" i="12"/>
  <c r="Q99" i="12"/>
  <c r="Q100" i="12"/>
  <c r="Q97" i="12"/>
  <c r="Q94" i="12"/>
  <c r="Q90" i="12"/>
  <c r="Q101" i="12"/>
  <c r="Q96" i="12"/>
  <c r="Q95" i="12"/>
  <c r="Q91" i="12"/>
  <c r="Q92" i="12"/>
  <c r="Q76" i="12"/>
  <c r="Q77" i="12"/>
  <c r="Q73" i="12"/>
  <c r="Q89" i="12"/>
  <c r="Q74" i="12"/>
  <c r="Q75" i="12"/>
  <c r="Q69" i="12"/>
  <c r="Q93" i="12"/>
  <c r="Q70" i="12"/>
  <c r="Q66" i="12"/>
  <c r="Q62" i="12"/>
  <c r="Q48" i="12"/>
  <c r="Q44" i="12"/>
  <c r="Q71" i="12"/>
  <c r="Q67" i="12"/>
  <c r="Q63" i="12"/>
  <c r="Q49" i="12"/>
  <c r="Q45" i="12"/>
  <c r="Q64" i="12"/>
  <c r="Q47" i="12"/>
  <c r="Q43" i="12"/>
  <c r="Q42" i="12"/>
  <c r="Q72" i="12"/>
  <c r="Q68" i="12"/>
  <c r="Q65" i="12"/>
  <c r="Q50" i="12"/>
  <c r="Q40" i="12"/>
  <c r="Q22" i="12"/>
  <c r="Q18" i="12"/>
  <c r="Q41" i="12"/>
  <c r="Q37" i="12"/>
  <c r="Q23" i="12"/>
  <c r="Q19" i="12"/>
  <c r="Q15" i="12"/>
  <c r="Q20" i="12"/>
  <c r="Q25" i="12"/>
  <c r="Q17" i="12"/>
  <c r="Q46" i="12"/>
  <c r="Q39" i="12"/>
  <c r="Q24" i="12"/>
  <c r="Q16" i="12"/>
  <c r="Q38" i="12"/>
  <c r="Q21" i="12"/>
  <c r="Q13" i="12"/>
  <c r="Q14" i="12"/>
  <c r="Q12" i="12"/>
  <c r="N24" i="11"/>
  <c r="N56" i="12"/>
  <c r="N57" i="12" s="1"/>
  <c r="L12" i="9"/>
  <c r="I55" i="6"/>
  <c r="O35" i="6"/>
  <c r="N37" i="6"/>
  <c r="N40" i="6"/>
  <c r="K43" i="10"/>
  <c r="AR43" i="10" s="1"/>
  <c r="AR40" i="10"/>
  <c r="L10" i="10"/>
  <c r="O124" i="12"/>
  <c r="M6" i="8"/>
  <c r="AR10" i="10"/>
  <c r="O125" i="12"/>
  <c r="M6" i="9"/>
  <c r="AR9" i="11"/>
  <c r="AR8" i="11" s="1"/>
  <c r="M30" i="6"/>
  <c r="AR29" i="6"/>
  <c r="AP55" i="6"/>
  <c r="K39" i="8"/>
  <c r="AR36" i="8"/>
  <c r="K49" i="6"/>
  <c r="K52" i="6"/>
  <c r="M66" i="2"/>
  <c r="AT66" i="2" s="1"/>
  <c r="AT40" i="2"/>
  <c r="AS19" i="2"/>
  <c r="I26" i="2"/>
  <c r="I29" i="2"/>
  <c r="S57" i="2"/>
  <c r="R8" i="12"/>
  <c r="O3" i="11"/>
  <c r="P4" i="8"/>
  <c r="P4" i="10"/>
  <c r="P4" i="9"/>
  <c r="P3" i="7"/>
  <c r="O4" i="6"/>
  <c r="R3" i="2"/>
  <c r="S4" i="2"/>
  <c r="M113" i="12"/>
  <c r="M118" i="12" s="1"/>
  <c r="M87" i="2"/>
  <c r="M88" i="2" s="1"/>
  <c r="AT88" i="2" s="1"/>
  <c r="O9" i="11"/>
  <c r="O22" i="11"/>
  <c r="P2" i="11"/>
  <c r="O23" i="11"/>
  <c r="O15" i="11"/>
  <c r="O16" i="11"/>
  <c r="O17" i="11" s="1"/>
  <c r="O8" i="11"/>
  <c r="N17" i="11"/>
  <c r="K37" i="10"/>
  <c r="N108" i="12"/>
  <c r="N109" i="12" s="1"/>
  <c r="O114" i="12"/>
  <c r="O30" i="12"/>
  <c r="O31" i="12"/>
  <c r="O32" i="12" s="1"/>
  <c r="O29" i="12"/>
  <c r="M8" i="7"/>
  <c r="N29" i="6"/>
  <c r="K17" i="2"/>
  <c r="L27" i="7"/>
  <c r="L28" i="7"/>
  <c r="L21" i="7"/>
  <c r="L34" i="7"/>
  <c r="P53" i="12"/>
  <c r="P52" i="12"/>
  <c r="AU37" i="12"/>
  <c r="O81" i="12"/>
  <c r="M10" i="9" s="1"/>
  <c r="O82" i="12"/>
  <c r="M9" i="9"/>
  <c r="AR10" i="7"/>
  <c r="AR21" i="7"/>
  <c r="K31" i="9"/>
  <c r="K51" i="9" s="1"/>
  <c r="M16" i="2" s="1"/>
  <c r="AT16" i="2" s="1"/>
  <c r="AR27" i="9"/>
  <c r="N10" i="2"/>
  <c r="N40" i="2"/>
  <c r="N66" i="2" s="1"/>
  <c r="M11" i="2"/>
  <c r="AT10" i="2"/>
  <c r="AR31" i="7"/>
  <c r="L40" i="10"/>
  <c r="L32" i="10"/>
  <c r="L31" i="10"/>
  <c r="L25" i="10"/>
  <c r="S58" i="2"/>
  <c r="L12" i="8"/>
  <c r="M49" i="2"/>
  <c r="M68" i="2"/>
  <c r="AT68" i="2" s="1"/>
  <c r="AT46" i="2"/>
  <c r="AT49" i="2" s="1"/>
  <c r="M47" i="6"/>
  <c r="AR40" i="6"/>
  <c r="K28" i="10"/>
  <c r="K60" i="10" s="1"/>
  <c r="AR25" i="10"/>
  <c r="O123" i="12"/>
  <c r="M5" i="7"/>
  <c r="AR12" i="7"/>
  <c r="P7" i="6"/>
  <c r="O24" i="6"/>
  <c r="O29" i="6" s="1"/>
  <c r="O30" i="6" s="1"/>
  <c r="O27" i="6"/>
  <c r="N127" i="12"/>
  <c r="L48" i="6"/>
  <c r="L51" i="6"/>
  <c r="M10" i="7" s="1"/>
  <c r="O8" i="2"/>
  <c r="P27" i="12"/>
  <c r="P28" i="12"/>
  <c r="AU12" i="12"/>
  <c r="P79" i="12"/>
  <c r="P80" i="12"/>
  <c r="AU62" i="12"/>
  <c r="O106" i="12"/>
  <c r="O108" i="12" s="1"/>
  <c r="O109" i="12" s="1"/>
  <c r="O107" i="12"/>
  <c r="M9" i="10"/>
  <c r="BB4" i="2"/>
  <c r="BC3" i="2"/>
  <c r="AR12" i="9"/>
  <c r="N46" i="2"/>
  <c r="K19" i="2"/>
  <c r="K26" i="8"/>
  <c r="K54" i="8" s="1"/>
  <c r="M15" i="2" s="1"/>
  <c r="AT15" i="2" s="1"/>
  <c r="AR21" i="8"/>
  <c r="BB41" i="2"/>
  <c r="AL41" i="2"/>
  <c r="AM41" i="2" s="1"/>
  <c r="AN41" i="2" s="1"/>
  <c r="AR16" i="11"/>
  <c r="AR15" i="11" s="1"/>
  <c r="H25" i="2"/>
  <c r="H22" i="2"/>
  <c r="S3" i="6"/>
  <c r="AR37" i="10"/>
  <c r="AR37" i="9"/>
  <c r="Q36" i="6"/>
  <c r="N115" i="12"/>
  <c r="N117" i="12" s="1"/>
  <c r="L9" i="7"/>
  <c r="L12" i="7" s="1"/>
  <c r="L19" i="2"/>
  <c r="L93" i="2" s="1"/>
  <c r="M42" i="6"/>
  <c r="M43" i="6" s="1"/>
  <c r="M46" i="6"/>
  <c r="AR37" i="6"/>
  <c r="L12" i="10"/>
  <c r="O54" i="12"/>
  <c r="M10" i="8" s="1"/>
  <c r="O55" i="12"/>
  <c r="M9" i="8"/>
  <c r="J53" i="6"/>
  <c r="AQ52" i="6"/>
  <c r="K51" i="7"/>
  <c r="AU104" i="12"/>
  <c r="AU126" i="12" s="1"/>
  <c r="AU105" i="12"/>
  <c r="P105" i="12"/>
  <c r="P104" i="12"/>
  <c r="O126" i="12"/>
  <c r="M6" i="10"/>
  <c r="AX3" i="11"/>
  <c r="BA8" i="12"/>
  <c r="AY4" i="8"/>
  <c r="AY4" i="10"/>
  <c r="AY4" i="9"/>
  <c r="AY3" i="7"/>
  <c r="AX4" i="6"/>
  <c r="M26" i="11"/>
  <c r="P18" i="2" s="1"/>
  <c r="AU18" i="2" s="1"/>
  <c r="AR24" i="11"/>
  <c r="AR34" i="7"/>
  <c r="H61" i="6"/>
  <c r="M17" i="2" l="1"/>
  <c r="AR60" i="10"/>
  <c r="N92" i="2"/>
  <c r="AR37" i="7"/>
  <c r="AU107" i="12"/>
  <c r="AU106" i="12"/>
  <c r="AU108" i="12" s="1"/>
  <c r="AU109" i="12" s="1"/>
  <c r="J55" i="6"/>
  <c r="M14" i="2"/>
  <c r="AS22" i="2"/>
  <c r="N68" i="2"/>
  <c r="N49" i="2"/>
  <c r="O68" i="2"/>
  <c r="BB8" i="12"/>
  <c r="AY3" i="11"/>
  <c r="AZ4" i="8"/>
  <c r="AZ4" i="10"/>
  <c r="AZ4" i="9"/>
  <c r="AY4" i="6"/>
  <c r="AZ3" i="7"/>
  <c r="P82" i="12"/>
  <c r="P81" i="12"/>
  <c r="N10" i="9" s="1"/>
  <c r="AS10" i="9" s="1"/>
  <c r="N9" i="9"/>
  <c r="P123" i="12"/>
  <c r="N5" i="7"/>
  <c r="N113" i="12"/>
  <c r="N118" i="12" s="1"/>
  <c r="N87" i="2"/>
  <c r="N88" i="2" s="1"/>
  <c r="O127" i="12"/>
  <c r="P9" i="2"/>
  <c r="AR47" i="6"/>
  <c r="L43" i="10"/>
  <c r="AT11" i="2"/>
  <c r="N11" i="2"/>
  <c r="AR24" i="7"/>
  <c r="O83" i="12"/>
  <c r="O84" i="12" s="1"/>
  <c r="P124" i="12"/>
  <c r="N6" i="8"/>
  <c r="L37" i="7"/>
  <c r="AT17" i="2"/>
  <c r="O24" i="11"/>
  <c r="N47" i="6"/>
  <c r="Q28" i="12"/>
  <c r="Q27" i="12"/>
  <c r="L39" i="8"/>
  <c r="AR26" i="11"/>
  <c r="AR22" i="11"/>
  <c r="AR23" i="11"/>
  <c r="P126" i="12"/>
  <c r="N6" i="10"/>
  <c r="AQ53" i="6"/>
  <c r="L90" i="2"/>
  <c r="L89" i="2"/>
  <c r="L21" i="2"/>
  <c r="R36" i="6"/>
  <c r="T3" i="6"/>
  <c r="H26" i="2"/>
  <c r="H29" i="2"/>
  <c r="AO41" i="2"/>
  <c r="AP41" i="2" s="1"/>
  <c r="AQ41" i="2" s="1"/>
  <c r="BD41" i="2" s="1"/>
  <c r="BH41" i="2" s="1"/>
  <c r="BC41" i="2"/>
  <c r="P125" i="12"/>
  <c r="N6" i="9"/>
  <c r="O10" i="2"/>
  <c r="O40" i="2"/>
  <c r="O66" i="2" s="1"/>
  <c r="AR51" i="7"/>
  <c r="AR28" i="10"/>
  <c r="L28" i="10"/>
  <c r="AR31" i="9"/>
  <c r="P54" i="12"/>
  <c r="P56" i="12" s="1"/>
  <c r="P57" i="12" s="1"/>
  <c r="P55" i="12"/>
  <c r="N9" i="8"/>
  <c r="L24" i="7"/>
  <c r="L51" i="7" s="1"/>
  <c r="O115" i="12"/>
  <c r="O117" i="12" s="1"/>
  <c r="M9" i="7"/>
  <c r="M12" i="7" s="1"/>
  <c r="M51" i="7" s="1"/>
  <c r="P22" i="11"/>
  <c r="Q2" i="11"/>
  <c r="P23" i="11"/>
  <c r="P15" i="11"/>
  <c r="P16" i="11"/>
  <c r="P17" i="11" s="1"/>
  <c r="AS17" i="11" s="1"/>
  <c r="P8" i="11"/>
  <c r="P9" i="11"/>
  <c r="I31" i="2"/>
  <c r="I32" i="2" s="1"/>
  <c r="AR39" i="8"/>
  <c r="AR12" i="10"/>
  <c r="N42" i="6"/>
  <c r="N46" i="6"/>
  <c r="J22" i="2"/>
  <c r="J25" i="2"/>
  <c r="M40" i="10"/>
  <c r="M43" i="10" s="1"/>
  <c r="M32" i="10"/>
  <c r="M31" i="10"/>
  <c r="M37" i="10" s="1"/>
  <c r="M25" i="10"/>
  <c r="M28" i="10" s="1"/>
  <c r="P106" i="12"/>
  <c r="P107" i="12"/>
  <c r="P108" i="12" s="1"/>
  <c r="P109" i="12" s="1"/>
  <c r="N9" i="10"/>
  <c r="O56" i="12"/>
  <c r="O57" i="12" s="1"/>
  <c r="AR51" i="9"/>
  <c r="AU28" i="12"/>
  <c r="AU27" i="12"/>
  <c r="AU123" i="12" s="1"/>
  <c r="L37" i="10"/>
  <c r="N30" i="6"/>
  <c r="S8" i="12"/>
  <c r="P3" i="11"/>
  <c r="Q4" i="10"/>
  <c r="Q4" i="9"/>
  <c r="Q4" i="8"/>
  <c r="Q3" i="7"/>
  <c r="P4" i="6"/>
  <c r="S3" i="2"/>
  <c r="T4" i="2"/>
  <c r="R102" i="12"/>
  <c r="R99" i="12"/>
  <c r="R100" i="12"/>
  <c r="R96" i="12"/>
  <c r="R101" i="12"/>
  <c r="R95" i="12"/>
  <c r="R91" i="12"/>
  <c r="R92" i="12"/>
  <c r="R93" i="12"/>
  <c r="R89" i="12"/>
  <c r="R77" i="12"/>
  <c r="R90" i="12"/>
  <c r="R74" i="12"/>
  <c r="R94" i="12"/>
  <c r="R75" i="12"/>
  <c r="R70" i="12"/>
  <c r="R98" i="12"/>
  <c r="R73" i="12"/>
  <c r="R71" i="12"/>
  <c r="R67" i="12"/>
  <c r="R63" i="12"/>
  <c r="R49" i="12"/>
  <c r="R45" i="12"/>
  <c r="R97" i="12"/>
  <c r="R72" i="12"/>
  <c r="R68" i="12"/>
  <c r="R64" i="12"/>
  <c r="R50" i="12"/>
  <c r="R46" i="12"/>
  <c r="R65" i="12"/>
  <c r="R48" i="12"/>
  <c r="R62" i="12"/>
  <c r="R41" i="12"/>
  <c r="R37" i="12"/>
  <c r="R23" i="12"/>
  <c r="R19" i="12"/>
  <c r="R15" i="12"/>
  <c r="R38" i="12"/>
  <c r="R24" i="12"/>
  <c r="R20" i="12"/>
  <c r="R16" i="12"/>
  <c r="R76" i="12"/>
  <c r="R69" i="12"/>
  <c r="R66" i="12"/>
  <c r="R44" i="12"/>
  <c r="R40" i="12"/>
  <c r="R25" i="12"/>
  <c r="R17" i="12"/>
  <c r="R43" i="12"/>
  <c r="R42" i="12"/>
  <c r="R39" i="12"/>
  <c r="R22" i="12"/>
  <c r="R21" i="12"/>
  <c r="R47" i="12"/>
  <c r="R18" i="12"/>
  <c r="R14" i="12"/>
  <c r="R12" i="12"/>
  <c r="R13" i="12"/>
  <c r="K53" i="6"/>
  <c r="AR30" i="6"/>
  <c r="AR42" i="6"/>
  <c r="P35" i="6"/>
  <c r="O37" i="6"/>
  <c r="O40" i="6"/>
  <c r="O47" i="6" s="1"/>
  <c r="R9" i="2" s="1"/>
  <c r="R46" i="2" s="1"/>
  <c r="Q105" i="12"/>
  <c r="Q104" i="12"/>
  <c r="L31" i="9"/>
  <c r="L51" i="9" s="1"/>
  <c r="N16" i="2" s="1"/>
  <c r="L26" i="8"/>
  <c r="L54" i="8" s="1"/>
  <c r="N15" i="2" s="1"/>
  <c r="AR33" i="8"/>
  <c r="M12" i="8"/>
  <c r="L60" i="10"/>
  <c r="M51" i="6"/>
  <c r="N10" i="7" s="1"/>
  <c r="M48" i="6"/>
  <c r="AR48" i="6" s="1"/>
  <c r="P8" i="2"/>
  <c r="AR46" i="6"/>
  <c r="AR26" i="8"/>
  <c r="K90" i="2"/>
  <c r="K89" i="2"/>
  <c r="K21" i="2"/>
  <c r="K93" i="2"/>
  <c r="BC4" i="2"/>
  <c r="BD3" i="2"/>
  <c r="BD4" i="2" s="1"/>
  <c r="M10" i="10"/>
  <c r="M12" i="10" s="1"/>
  <c r="AU79" i="12"/>
  <c r="AU125" i="12" s="1"/>
  <c r="AU80" i="12"/>
  <c r="P114" i="12"/>
  <c r="P31" i="12"/>
  <c r="P32" i="12" s="1"/>
  <c r="P30" i="12"/>
  <c r="P116" i="12" s="1"/>
  <c r="P29" i="12"/>
  <c r="N8" i="7"/>
  <c r="L49" i="6"/>
  <c r="L52" i="6"/>
  <c r="L53" i="6" s="1"/>
  <c r="AS7" i="6"/>
  <c r="P27" i="6"/>
  <c r="AS27" i="6" s="1"/>
  <c r="BC27" i="6" s="1"/>
  <c r="Q7" i="6"/>
  <c r="P24" i="6"/>
  <c r="M28" i="7"/>
  <c r="M34" i="7"/>
  <c r="M37" i="7" s="1"/>
  <c r="M21" i="7"/>
  <c r="M24" i="7" s="1"/>
  <c r="M27" i="7"/>
  <c r="M31" i="7" s="1"/>
  <c r="T58" i="2"/>
  <c r="M12" i="9"/>
  <c r="AU52" i="12"/>
  <c r="AU124" i="12" s="1"/>
  <c r="AU53" i="12"/>
  <c r="L31" i="7"/>
  <c r="AS24" i="6"/>
  <c r="BC24" i="6" s="1"/>
  <c r="O116" i="12"/>
  <c r="O10" i="11"/>
  <c r="T57" i="2"/>
  <c r="AS93" i="2"/>
  <c r="AP61" i="6"/>
  <c r="AP57" i="6"/>
  <c r="M27" i="9"/>
  <c r="M28" i="9"/>
  <c r="M34" i="9"/>
  <c r="M37" i="9" s="1"/>
  <c r="M30" i="8"/>
  <c r="M36" i="8"/>
  <c r="M39" i="8" s="1"/>
  <c r="M29" i="8"/>
  <c r="M21" i="8"/>
  <c r="M26" i="8" s="1"/>
  <c r="I61" i="6"/>
  <c r="I57" i="6"/>
  <c r="N26" i="11"/>
  <c r="Q18" i="2" s="1"/>
  <c r="Q52" i="12"/>
  <c r="Q53" i="12"/>
  <c r="Q79" i="12"/>
  <c r="Q80" i="12"/>
  <c r="L37" i="9"/>
  <c r="L33" i="8"/>
  <c r="I63" i="2" l="1"/>
  <c r="I71" i="2" s="1"/>
  <c r="I80" i="2" s="1"/>
  <c r="I33" i="2"/>
  <c r="O14" i="2"/>
  <c r="M60" i="10"/>
  <c r="O17" i="2" s="1"/>
  <c r="O92" i="2"/>
  <c r="K55" i="6"/>
  <c r="N14" i="2"/>
  <c r="AR49" i="6"/>
  <c r="AS16" i="11"/>
  <c r="BC16" i="11" s="1"/>
  <c r="BC17" i="11"/>
  <c r="Q82" i="12"/>
  <c r="Q83" i="12"/>
  <c r="Q84" i="12" s="1"/>
  <c r="Q81" i="12"/>
  <c r="O9" i="9"/>
  <c r="Q124" i="12"/>
  <c r="O6" i="8"/>
  <c r="M31" i="9"/>
  <c r="M51" i="9"/>
  <c r="O16" i="2" s="1"/>
  <c r="U58" i="2"/>
  <c r="P29" i="6"/>
  <c r="AU81" i="12"/>
  <c r="AU83" i="12" s="1"/>
  <c r="AU84" i="12" s="1"/>
  <c r="AU82" i="12"/>
  <c r="BC8" i="12"/>
  <c r="AZ3" i="11"/>
  <c r="BA4" i="8"/>
  <c r="BA4" i="10"/>
  <c r="BA4" i="9"/>
  <c r="BA3" i="7"/>
  <c r="AZ4" i="6"/>
  <c r="Q35" i="6"/>
  <c r="P37" i="6"/>
  <c r="AS37" i="6" s="1"/>
  <c r="BC37" i="6" s="1"/>
  <c r="P40" i="6"/>
  <c r="P47" i="6" s="1"/>
  <c r="S9" i="2" s="1"/>
  <c r="S46" i="2" s="1"/>
  <c r="R52" i="12"/>
  <c r="R53" i="12"/>
  <c r="R104" i="12"/>
  <c r="R105" i="12"/>
  <c r="P10" i="11"/>
  <c r="AS10" i="11" s="1"/>
  <c r="P24" i="11"/>
  <c r="H31" i="2"/>
  <c r="L25" i="2"/>
  <c r="L22" i="2"/>
  <c r="N12" i="9"/>
  <c r="AS9" i="9"/>
  <c r="Q125" i="12"/>
  <c r="O6" i="9"/>
  <c r="R7" i="6"/>
  <c r="Q24" i="6"/>
  <c r="Q27" i="6"/>
  <c r="R28" i="12"/>
  <c r="R27" i="12"/>
  <c r="AU127" i="12"/>
  <c r="N48" i="6"/>
  <c r="N51" i="6"/>
  <c r="Q8" i="2"/>
  <c r="Q23" i="11"/>
  <c r="Q15" i="11"/>
  <c r="Q16" i="11"/>
  <c r="Q17" i="11" s="1"/>
  <c r="Q8" i="11"/>
  <c r="Q9" i="11"/>
  <c r="Q22" i="11"/>
  <c r="R2" i="11"/>
  <c r="O11" i="2"/>
  <c r="S36" i="6"/>
  <c r="N31" i="10"/>
  <c r="N40" i="10"/>
  <c r="N43" i="10" s="1"/>
  <c r="N25" i="10"/>
  <c r="N28" i="10" s="1"/>
  <c r="AS28" i="10" s="1"/>
  <c r="AS6" i="10"/>
  <c r="N32" i="10"/>
  <c r="AS32" i="10" s="1"/>
  <c r="Q123" i="12"/>
  <c r="O5" i="7"/>
  <c r="Q9" i="2"/>
  <c r="N36" i="8"/>
  <c r="N39" i="8" s="1"/>
  <c r="AS6" i="8"/>
  <c r="N29" i="8"/>
  <c r="N21" i="8"/>
  <c r="N26" i="8" s="1"/>
  <c r="N30" i="8"/>
  <c r="AS30" i="8" s="1"/>
  <c r="M19" i="2"/>
  <c r="AT14" i="2"/>
  <c r="U57" i="2"/>
  <c r="AU55" i="12"/>
  <c r="AU54" i="12"/>
  <c r="AU56" i="12" s="1"/>
  <c r="AU57" i="12" s="1"/>
  <c r="AS8" i="7"/>
  <c r="K25" i="2"/>
  <c r="K22" i="2"/>
  <c r="P10" i="2"/>
  <c r="P40" i="2"/>
  <c r="N17" i="2"/>
  <c r="Q126" i="12"/>
  <c r="O6" i="10"/>
  <c r="R49" i="2"/>
  <c r="AR43" i="6"/>
  <c r="R79" i="12"/>
  <c r="R80" i="12"/>
  <c r="Q3" i="11"/>
  <c r="T8" i="12"/>
  <c r="R4" i="8"/>
  <c r="R4" i="10"/>
  <c r="R4" i="9"/>
  <c r="R3" i="7"/>
  <c r="Q4" i="6"/>
  <c r="T3" i="2"/>
  <c r="BG4" i="2"/>
  <c r="U4" i="2"/>
  <c r="S102" i="12"/>
  <c r="AV102" i="12" s="1"/>
  <c r="BF102" i="12" s="1"/>
  <c r="S100" i="12"/>
  <c r="AV100" i="12" s="1"/>
  <c r="BF100" i="12" s="1"/>
  <c r="S96" i="12"/>
  <c r="AV96" i="12" s="1"/>
  <c r="BF96" i="12" s="1"/>
  <c r="S101" i="12"/>
  <c r="AV101" i="12" s="1"/>
  <c r="BF101" i="12" s="1"/>
  <c r="S97" i="12"/>
  <c r="AV97" i="12" s="1"/>
  <c r="BF97" i="12" s="1"/>
  <c r="S98" i="12"/>
  <c r="AV98" i="12" s="1"/>
  <c r="BF98" i="12" s="1"/>
  <c r="S92" i="12"/>
  <c r="AV92" i="12" s="1"/>
  <c r="BF92" i="12" s="1"/>
  <c r="S93" i="12"/>
  <c r="AV93" i="12" s="1"/>
  <c r="BF93" i="12" s="1"/>
  <c r="S89" i="12"/>
  <c r="S99" i="12"/>
  <c r="AV99" i="12" s="1"/>
  <c r="BF99" i="12" s="1"/>
  <c r="S94" i="12"/>
  <c r="AV94" i="12" s="1"/>
  <c r="BF94" i="12" s="1"/>
  <c r="S90" i="12"/>
  <c r="AV90" i="12" s="1"/>
  <c r="BF90" i="12" s="1"/>
  <c r="S91" i="12"/>
  <c r="AV91" i="12" s="1"/>
  <c r="BF91" i="12" s="1"/>
  <c r="S74" i="12"/>
  <c r="AV74" i="12" s="1"/>
  <c r="BF74" i="12" s="1"/>
  <c r="S95" i="12"/>
  <c r="AV95" i="12" s="1"/>
  <c r="BF95" i="12" s="1"/>
  <c r="S75" i="12"/>
  <c r="AV75" i="12" s="1"/>
  <c r="BF75" i="12" s="1"/>
  <c r="S71" i="12"/>
  <c r="AV71" i="12" s="1"/>
  <c r="BF71" i="12" s="1"/>
  <c r="S76" i="12"/>
  <c r="AV76" i="12" s="1"/>
  <c r="BF76" i="12" s="1"/>
  <c r="S72" i="12"/>
  <c r="AV72" i="12" s="1"/>
  <c r="BF72" i="12" s="1"/>
  <c r="S73" i="12"/>
  <c r="AV73" i="12" s="1"/>
  <c r="BF73" i="12" s="1"/>
  <c r="S67" i="12"/>
  <c r="AV67" i="12" s="1"/>
  <c r="BF67" i="12" s="1"/>
  <c r="S68" i="12"/>
  <c r="AV68" i="12" s="1"/>
  <c r="BF68" i="12" s="1"/>
  <c r="S64" i="12"/>
  <c r="AV64" i="12" s="1"/>
  <c r="BF64" i="12" s="1"/>
  <c r="S50" i="12"/>
  <c r="AV50" i="12" s="1"/>
  <c r="BF50" i="12" s="1"/>
  <c r="S46" i="12"/>
  <c r="AV46" i="12" s="1"/>
  <c r="BF46" i="12" s="1"/>
  <c r="S77" i="12"/>
  <c r="AV77" i="12" s="1"/>
  <c r="BF77" i="12" s="1"/>
  <c r="S69" i="12"/>
  <c r="AV69" i="12" s="1"/>
  <c r="BF69" i="12" s="1"/>
  <c r="S65" i="12"/>
  <c r="AV65" i="12" s="1"/>
  <c r="BF65" i="12" s="1"/>
  <c r="S47" i="12"/>
  <c r="AV47" i="12" s="1"/>
  <c r="BF47" i="12" s="1"/>
  <c r="S70" i="12"/>
  <c r="AV70" i="12" s="1"/>
  <c r="BF70" i="12" s="1"/>
  <c r="S66" i="12"/>
  <c r="AV66" i="12" s="1"/>
  <c r="BF66" i="12" s="1"/>
  <c r="S49" i="12"/>
  <c r="AV49" i="12" s="1"/>
  <c r="BF49" i="12" s="1"/>
  <c r="S44" i="12"/>
  <c r="AV44" i="12" s="1"/>
  <c r="BF44" i="12" s="1"/>
  <c r="S62" i="12"/>
  <c r="S45" i="12"/>
  <c r="AV45" i="12" s="1"/>
  <c r="BF45" i="12" s="1"/>
  <c r="S43" i="12"/>
  <c r="AV43" i="12" s="1"/>
  <c r="BF43" i="12" s="1"/>
  <c r="S42" i="12"/>
  <c r="AV42" i="12" s="1"/>
  <c r="BF42" i="12" s="1"/>
  <c r="S38" i="12"/>
  <c r="AV38" i="12" s="1"/>
  <c r="BF38" i="12" s="1"/>
  <c r="S24" i="12"/>
  <c r="AV24" i="12" s="1"/>
  <c r="BF24" i="12" s="1"/>
  <c r="S20" i="12"/>
  <c r="AV20" i="12" s="1"/>
  <c r="BF20" i="12" s="1"/>
  <c r="S16" i="12"/>
  <c r="AV16" i="12" s="1"/>
  <c r="BF16" i="12" s="1"/>
  <c r="S48" i="12"/>
  <c r="AV48" i="12" s="1"/>
  <c r="BF48" i="12" s="1"/>
  <c r="S39" i="12"/>
  <c r="AV39" i="12" s="1"/>
  <c r="BF39" i="12" s="1"/>
  <c r="S25" i="12"/>
  <c r="AV25" i="12" s="1"/>
  <c r="BF25" i="12" s="1"/>
  <c r="S21" i="12"/>
  <c r="AV21" i="12" s="1"/>
  <c r="BF21" i="12" s="1"/>
  <c r="S17" i="12"/>
  <c r="AV17" i="12" s="1"/>
  <c r="BF17" i="12" s="1"/>
  <c r="S63" i="12"/>
  <c r="AV63" i="12" s="1"/>
  <c r="BF63" i="12" s="1"/>
  <c r="S37" i="12"/>
  <c r="S22" i="12"/>
  <c r="AV22" i="12" s="1"/>
  <c r="BF22" i="12" s="1"/>
  <c r="S19" i="12"/>
  <c r="AV19" i="12" s="1"/>
  <c r="BF19" i="12" s="1"/>
  <c r="S41" i="12"/>
  <c r="AV41" i="12" s="1"/>
  <c r="BF41" i="12" s="1"/>
  <c r="S18" i="12"/>
  <c r="AV18" i="12" s="1"/>
  <c r="BF18" i="12" s="1"/>
  <c r="S40" i="12"/>
  <c r="AV40" i="12" s="1"/>
  <c r="BF40" i="12" s="1"/>
  <c r="S23" i="12"/>
  <c r="AV23" i="12" s="1"/>
  <c r="BF23" i="12" s="1"/>
  <c r="S15" i="12"/>
  <c r="AV15" i="12" s="1"/>
  <c r="BF15" i="12" s="1"/>
  <c r="S12" i="12"/>
  <c r="AV12" i="12" s="1"/>
  <c r="S13" i="12"/>
  <c r="AV13" i="12" s="1"/>
  <c r="BF13" i="12" s="1"/>
  <c r="S14" i="12"/>
  <c r="AV14" i="12" s="1"/>
  <c r="BF14" i="12" s="1"/>
  <c r="AU8" i="2"/>
  <c r="AU114" i="12"/>
  <c r="AU29" i="12"/>
  <c r="AU115" i="12" s="1"/>
  <c r="AU30" i="12"/>
  <c r="AU116" i="12" s="1"/>
  <c r="J29" i="2"/>
  <c r="AS29" i="2" s="1"/>
  <c r="J26" i="2"/>
  <c r="N43" i="6"/>
  <c r="N10" i="8"/>
  <c r="AS10" i="8" s="1"/>
  <c r="AS25" i="10"/>
  <c r="AS25" i="2"/>
  <c r="Q114" i="12"/>
  <c r="Q29" i="12"/>
  <c r="Q31" i="12" s="1"/>
  <c r="Q32" i="12" s="1"/>
  <c r="Q30" i="12"/>
  <c r="O8" i="7"/>
  <c r="O26" i="11"/>
  <c r="R18" i="2" s="1"/>
  <c r="AU10" i="2"/>
  <c r="P46" i="2"/>
  <c r="AU9" i="2"/>
  <c r="N34" i="7"/>
  <c r="N37" i="7" s="1"/>
  <c r="N27" i="7"/>
  <c r="N28" i="7"/>
  <c r="AS28" i="7" s="1"/>
  <c r="N21" i="7"/>
  <c r="N24" i="7" s="1"/>
  <c r="AS5" i="7"/>
  <c r="P83" i="12"/>
  <c r="P84" i="12" s="1"/>
  <c r="J61" i="6"/>
  <c r="J57" i="6"/>
  <c r="Q54" i="12"/>
  <c r="O10" i="8" s="1"/>
  <c r="Q55" i="12"/>
  <c r="O9" i="8"/>
  <c r="M33" i="8"/>
  <c r="BC7" i="6"/>
  <c r="BC35" i="6" s="1"/>
  <c r="AS35" i="6"/>
  <c r="P115" i="12"/>
  <c r="P117" i="12" s="1"/>
  <c r="N9" i="7"/>
  <c r="AS9" i="7" s="1"/>
  <c r="BD8" i="12"/>
  <c r="BA3" i="11"/>
  <c r="BB4" i="10"/>
  <c r="BB4" i="9"/>
  <c r="BB4" i="8"/>
  <c r="BB3" i="7"/>
  <c r="BA4" i="6"/>
  <c r="AR54" i="8"/>
  <c r="M49" i="6"/>
  <c r="M52" i="6"/>
  <c r="M53" i="6" s="1"/>
  <c r="M54" i="8"/>
  <c r="O15" i="2" s="1"/>
  <c r="AS21" i="8"/>
  <c r="Q106" i="12"/>
  <c r="Q107" i="12"/>
  <c r="Q108" i="12" s="1"/>
  <c r="Q109" i="12" s="1"/>
  <c r="O9" i="10"/>
  <c r="O42" i="6"/>
  <c r="O43" i="6" s="1"/>
  <c r="O46" i="6"/>
  <c r="N10" i="10"/>
  <c r="AS10" i="10" s="1"/>
  <c r="N12" i="8"/>
  <c r="AQ55" i="6"/>
  <c r="N28" i="9"/>
  <c r="AS28" i="9" s="1"/>
  <c r="N34" i="9"/>
  <c r="AS6" i="9"/>
  <c r="N27" i="9"/>
  <c r="N31" i="9" s="1"/>
  <c r="U3" i="6"/>
  <c r="AR51" i="6"/>
  <c r="AS34" i="7"/>
  <c r="AS43" i="10"/>
  <c r="O113" i="12"/>
  <c r="O118" i="12" s="1"/>
  <c r="O87" i="2"/>
  <c r="O88" i="2" s="1"/>
  <c r="P127" i="12"/>
  <c r="AS9" i="8"/>
  <c r="AS9" i="10"/>
  <c r="AS47" i="6" l="1"/>
  <c r="BC47" i="6" s="1"/>
  <c r="AS40" i="6"/>
  <c r="BC40" i="6" s="1"/>
  <c r="AV27" i="12"/>
  <c r="AV28" i="12"/>
  <c r="BF12" i="12"/>
  <c r="BF28" i="12" s="1"/>
  <c r="P92" i="2"/>
  <c r="AS9" i="11"/>
  <c r="BC9" i="11" s="1"/>
  <c r="BC10" i="11"/>
  <c r="V3" i="6"/>
  <c r="AS26" i="8"/>
  <c r="AS26" i="2"/>
  <c r="AU31" i="12"/>
  <c r="AU32" i="12" s="1"/>
  <c r="BG8" i="12"/>
  <c r="BD3" i="11"/>
  <c r="BE4" i="8"/>
  <c r="BE4" i="10"/>
  <c r="BE4" i="9"/>
  <c r="BD4" i="6"/>
  <c r="BE3" i="7"/>
  <c r="O31" i="10"/>
  <c r="O40" i="10"/>
  <c r="O32" i="10"/>
  <c r="O25" i="10"/>
  <c r="AU40" i="2"/>
  <c r="P66" i="2"/>
  <c r="AU66" i="2" s="1"/>
  <c r="K29" i="2"/>
  <c r="K26" i="2"/>
  <c r="N12" i="7"/>
  <c r="V57" i="2"/>
  <c r="AV9" i="2"/>
  <c r="BF9" i="2" s="1"/>
  <c r="Q46" i="2"/>
  <c r="T36" i="6"/>
  <c r="N52" i="6"/>
  <c r="N49" i="6"/>
  <c r="R123" i="12"/>
  <c r="P5" i="7"/>
  <c r="R27" i="6"/>
  <c r="S7" i="6"/>
  <c r="R24" i="6"/>
  <c r="R29" i="6" s="1"/>
  <c r="R30" i="6" s="1"/>
  <c r="AS12" i="9"/>
  <c r="AS40" i="10"/>
  <c r="R126" i="12"/>
  <c r="P6" i="10"/>
  <c r="P42" i="6"/>
  <c r="P43" i="6" s="1"/>
  <c r="P46" i="6"/>
  <c r="AS46" i="6" s="1"/>
  <c r="BC46" i="6" s="1"/>
  <c r="AS15" i="11"/>
  <c r="BC15" i="11" s="1"/>
  <c r="AS12" i="8"/>
  <c r="P113" i="12"/>
  <c r="P118" i="12" s="1"/>
  <c r="P87" i="2"/>
  <c r="P88" i="2" s="1"/>
  <c r="AU88" i="2" s="1"/>
  <c r="AS37" i="7"/>
  <c r="Q115" i="12"/>
  <c r="O9" i="7"/>
  <c r="S80" i="12"/>
  <c r="S79" i="12"/>
  <c r="AV62" i="12"/>
  <c r="R81" i="12"/>
  <c r="R82" i="12"/>
  <c r="R83" i="12" s="1"/>
  <c r="R84" i="12" s="1"/>
  <c r="P9" i="9"/>
  <c r="P11" i="2"/>
  <c r="N33" i="8"/>
  <c r="AS29" i="8"/>
  <c r="N37" i="10"/>
  <c r="AS37" i="10" s="1"/>
  <c r="R16" i="11"/>
  <c r="R8" i="11"/>
  <c r="R9" i="11"/>
  <c r="R10" i="11" s="1"/>
  <c r="R22" i="11"/>
  <c r="S2" i="11"/>
  <c r="R23" i="11"/>
  <c r="R15" i="11"/>
  <c r="Q10" i="2"/>
  <c r="Q40" i="2"/>
  <c r="Q66" i="2" s="1"/>
  <c r="N12" i="10"/>
  <c r="R114" i="12"/>
  <c r="R29" i="12"/>
  <c r="R31" i="12" s="1"/>
  <c r="R32" i="12" s="1"/>
  <c r="R30" i="12"/>
  <c r="P8" i="7"/>
  <c r="L26" i="2"/>
  <c r="L29" i="2"/>
  <c r="R55" i="12"/>
  <c r="R54" i="12"/>
  <c r="P10" i="8" s="1"/>
  <c r="P9" i="8"/>
  <c r="P12" i="8" s="1"/>
  <c r="R35" i="6"/>
  <c r="Q37" i="6"/>
  <c r="Q40" i="6"/>
  <c r="P30" i="6"/>
  <c r="AS29" i="6"/>
  <c r="AS10" i="7"/>
  <c r="AQ57" i="6"/>
  <c r="AQ61" i="6"/>
  <c r="O48" i="6"/>
  <c r="O51" i="6"/>
  <c r="P10" i="7" s="1"/>
  <c r="R8" i="2"/>
  <c r="O10" i="10"/>
  <c r="O12" i="8"/>
  <c r="P49" i="2"/>
  <c r="AU46" i="2"/>
  <c r="AU49" i="2" s="1"/>
  <c r="P68" i="2"/>
  <c r="AU68" i="2" s="1"/>
  <c r="S104" i="12"/>
  <c r="S105" i="12"/>
  <c r="AV89" i="12"/>
  <c r="R125" i="12"/>
  <c r="P6" i="9"/>
  <c r="O34" i="7"/>
  <c r="O27" i="7"/>
  <c r="O28" i="7"/>
  <c r="O21" i="7"/>
  <c r="O10" i="7"/>
  <c r="O12" i="7" s="1"/>
  <c r="AU113" i="12"/>
  <c r="AU87" i="2"/>
  <c r="AS27" i="9"/>
  <c r="O34" i="9"/>
  <c r="O27" i="9"/>
  <c r="O28" i="9"/>
  <c r="AS36" i="8"/>
  <c r="P26" i="11"/>
  <c r="S18" i="2" s="1"/>
  <c r="AV18" i="2" s="1"/>
  <c r="BF18" i="2" s="1"/>
  <c r="AS24" i="11"/>
  <c r="AS31" i="10"/>
  <c r="R124" i="12"/>
  <c r="P6" i="8"/>
  <c r="O10" i="9"/>
  <c r="O12" i="9" s="1"/>
  <c r="N19" i="2"/>
  <c r="O19" i="2"/>
  <c r="N37" i="9"/>
  <c r="N51" i="9" s="1"/>
  <c r="P16" i="2" s="1"/>
  <c r="AU16" i="2" s="1"/>
  <c r="AS34" i="9"/>
  <c r="N54" i="8"/>
  <c r="P15" i="2" s="1"/>
  <c r="AU15" i="2" s="1"/>
  <c r="Q56" i="12"/>
  <c r="Q57" i="12" s="1"/>
  <c r="N31" i="7"/>
  <c r="AS27" i="7"/>
  <c r="AU11" i="2"/>
  <c r="Q116" i="12"/>
  <c r="Q117" i="12" s="1"/>
  <c r="AS21" i="7"/>
  <c r="J31" i="2"/>
  <c r="AS31" i="2" s="1"/>
  <c r="AU117" i="12"/>
  <c r="AU118" i="12" s="1"/>
  <c r="S27" i="12"/>
  <c r="S28" i="12"/>
  <c r="S52" i="12"/>
  <c r="S53" i="12"/>
  <c r="AV37" i="12"/>
  <c r="U8" i="12"/>
  <c r="R3" i="11"/>
  <c r="S4" i="8"/>
  <c r="S4" i="10"/>
  <c r="S4" i="9"/>
  <c r="R4" i="6"/>
  <c r="S3" i="7"/>
  <c r="V4" i="2"/>
  <c r="U3" i="2"/>
  <c r="T101" i="12"/>
  <c r="T97" i="12"/>
  <c r="T98" i="12"/>
  <c r="T99" i="12"/>
  <c r="T96" i="12"/>
  <c r="T93" i="12"/>
  <c r="T89" i="12"/>
  <c r="T102" i="12"/>
  <c r="T100" i="12"/>
  <c r="T94" i="12"/>
  <c r="T90" i="12"/>
  <c r="T95" i="12"/>
  <c r="T91" i="12"/>
  <c r="T75" i="12"/>
  <c r="T76" i="12"/>
  <c r="T72" i="12"/>
  <c r="T77" i="12"/>
  <c r="T73" i="12"/>
  <c r="T92" i="12"/>
  <c r="T74" i="12"/>
  <c r="T71" i="12"/>
  <c r="T68" i="12"/>
  <c r="T69" i="12"/>
  <c r="T65" i="12"/>
  <c r="T47" i="12"/>
  <c r="T43" i="12"/>
  <c r="T70" i="12"/>
  <c r="T66" i="12"/>
  <c r="T62" i="12"/>
  <c r="T48" i="12"/>
  <c r="T63" i="12"/>
  <c r="T46" i="12"/>
  <c r="T67" i="12"/>
  <c r="T50" i="12"/>
  <c r="T64" i="12"/>
  <c r="T49" i="12"/>
  <c r="T39" i="12"/>
  <c r="T25" i="12"/>
  <c r="T21" i="12"/>
  <c r="T17" i="12"/>
  <c r="T42" i="12"/>
  <c r="T40" i="12"/>
  <c r="T22" i="12"/>
  <c r="T18" i="12"/>
  <c r="T45" i="12"/>
  <c r="T19" i="12"/>
  <c r="T41" i="12"/>
  <c r="T24" i="12"/>
  <c r="T16" i="12"/>
  <c r="T38" i="12"/>
  <c r="T23" i="12"/>
  <c r="T44" i="12"/>
  <c r="T37" i="12"/>
  <c r="T20" i="12"/>
  <c r="T15" i="12"/>
  <c r="T12" i="12"/>
  <c r="T13" i="12"/>
  <c r="T14" i="12"/>
  <c r="AR52" i="6"/>
  <c r="AS12" i="7"/>
  <c r="M90" i="2"/>
  <c r="AT90" i="2" s="1"/>
  <c r="M89" i="2"/>
  <c r="AT89" i="2" s="1"/>
  <c r="M21" i="2"/>
  <c r="AT19" i="2"/>
  <c r="M93" i="2"/>
  <c r="Q127" i="12"/>
  <c r="Q10" i="11"/>
  <c r="Q24" i="11"/>
  <c r="Q29" i="6"/>
  <c r="H32" i="2"/>
  <c r="R107" i="12"/>
  <c r="R108" i="12"/>
  <c r="R109" i="12" s="1"/>
  <c r="R106" i="12"/>
  <c r="P9" i="10"/>
  <c r="S68" i="2"/>
  <c r="AV46" i="2"/>
  <c r="S49" i="2"/>
  <c r="V58" i="2"/>
  <c r="O36" i="8"/>
  <c r="O29" i="8"/>
  <c r="O21" i="8"/>
  <c r="O30" i="8"/>
  <c r="K61" i="6"/>
  <c r="K57" i="6"/>
  <c r="L55" i="6"/>
  <c r="AS42" i="6" l="1"/>
  <c r="AS43" i="6" s="1"/>
  <c r="Q92" i="2"/>
  <c r="O26" i="8"/>
  <c r="W58" i="2"/>
  <c r="H63" i="2"/>
  <c r="H33" i="2"/>
  <c r="Q26" i="11"/>
  <c r="T18" i="2" s="1"/>
  <c r="AT93" i="2"/>
  <c r="T53" i="12"/>
  <c r="T52" i="12"/>
  <c r="T79" i="12"/>
  <c r="T80" i="12"/>
  <c r="S124" i="12"/>
  <c r="Q6" i="8"/>
  <c r="J32" i="2"/>
  <c r="O90" i="2"/>
  <c r="O89" i="2"/>
  <c r="O21" i="2"/>
  <c r="P29" i="8"/>
  <c r="P33" i="8" s="1"/>
  <c r="P21" i="8"/>
  <c r="P26" i="8" s="1"/>
  <c r="P30" i="8"/>
  <c r="P36" i="8"/>
  <c r="P39" i="8" s="1"/>
  <c r="O31" i="9"/>
  <c r="O51" i="9" s="1"/>
  <c r="Q16" i="2" s="1"/>
  <c r="O24" i="7"/>
  <c r="O51" i="7" s="1"/>
  <c r="O49" i="6"/>
  <c r="O52" i="6"/>
  <c r="O53" i="6" s="1"/>
  <c r="Q42" i="6"/>
  <c r="Q46" i="6"/>
  <c r="R56" i="12"/>
  <c r="R57" i="12" s="1"/>
  <c r="Q11" i="2"/>
  <c r="R24" i="11"/>
  <c r="AS33" i="8"/>
  <c r="AV80" i="12"/>
  <c r="AV79" i="12"/>
  <c r="BF62" i="12"/>
  <c r="BF80" i="12" s="1"/>
  <c r="O93" i="2"/>
  <c r="P40" i="10"/>
  <c r="P43" i="10" s="1"/>
  <c r="P32" i="10"/>
  <c r="P31" i="10"/>
  <c r="P25" i="10"/>
  <c r="P28" i="10" s="1"/>
  <c r="W57" i="2"/>
  <c r="K31" i="2"/>
  <c r="AS8" i="11"/>
  <c r="BC8" i="11" s="1"/>
  <c r="O33" i="8"/>
  <c r="P10" i="10"/>
  <c r="P12" i="10" s="1"/>
  <c r="M22" i="2"/>
  <c r="M25" i="2"/>
  <c r="AT21" i="2"/>
  <c r="T27" i="12"/>
  <c r="T28" i="12"/>
  <c r="U98" i="12"/>
  <c r="U99" i="12"/>
  <c r="U102" i="12"/>
  <c r="U100" i="12"/>
  <c r="U101" i="12"/>
  <c r="U94" i="12"/>
  <c r="U90" i="12"/>
  <c r="U95" i="12"/>
  <c r="U91" i="12"/>
  <c r="U97" i="12"/>
  <c r="U92" i="12"/>
  <c r="U76" i="12"/>
  <c r="U96" i="12"/>
  <c r="U89" i="12"/>
  <c r="U77" i="12"/>
  <c r="U73" i="12"/>
  <c r="U93" i="12"/>
  <c r="U74" i="12"/>
  <c r="U69" i="12"/>
  <c r="U72" i="12"/>
  <c r="U70" i="12"/>
  <c r="U66" i="12"/>
  <c r="U62" i="12"/>
  <c r="U48" i="12"/>
  <c r="U44" i="12"/>
  <c r="U67" i="12"/>
  <c r="U63" i="12"/>
  <c r="U49" i="12"/>
  <c r="U45" i="12"/>
  <c r="U75" i="12"/>
  <c r="U42" i="12"/>
  <c r="U71" i="12"/>
  <c r="U64" i="12"/>
  <c r="U47" i="12"/>
  <c r="U40" i="12"/>
  <c r="U22" i="12"/>
  <c r="U18" i="12"/>
  <c r="U65" i="12"/>
  <c r="U43" i="12"/>
  <c r="U41" i="12"/>
  <c r="U37" i="12"/>
  <c r="U23" i="12"/>
  <c r="U19" i="12"/>
  <c r="U15" i="12"/>
  <c r="U68" i="12"/>
  <c r="U50" i="12"/>
  <c r="U39" i="12"/>
  <c r="U24" i="12"/>
  <c r="U16" i="12"/>
  <c r="U46" i="12"/>
  <c r="U38" i="12"/>
  <c r="U21" i="12"/>
  <c r="U20" i="12"/>
  <c r="U25" i="12"/>
  <c r="U17" i="12"/>
  <c r="U13" i="12"/>
  <c r="U14" i="12"/>
  <c r="U12" i="12"/>
  <c r="S114" i="12"/>
  <c r="S30" i="12"/>
  <c r="S29" i="12"/>
  <c r="S31" i="12" s="1"/>
  <c r="S32" i="12" s="1"/>
  <c r="Q8" i="7"/>
  <c r="N90" i="2"/>
  <c r="N89" i="2"/>
  <c r="N21" i="2"/>
  <c r="N93" i="2"/>
  <c r="AS39" i="8"/>
  <c r="O37" i="9"/>
  <c r="AV104" i="12"/>
  <c r="AV105" i="12"/>
  <c r="BF89" i="12"/>
  <c r="BF105" i="12" s="1"/>
  <c r="AS30" i="6"/>
  <c r="BC29" i="6"/>
  <c r="BC30" i="6" s="1"/>
  <c r="S35" i="6"/>
  <c r="R37" i="6"/>
  <c r="R40" i="6"/>
  <c r="R47" i="6" s="1"/>
  <c r="U9" i="2" s="1"/>
  <c r="U46" i="2" s="1"/>
  <c r="N60" i="10"/>
  <c r="AS12" i="10"/>
  <c r="S9" i="11"/>
  <c r="S10" i="11" s="1"/>
  <c r="AT10" i="11" s="1"/>
  <c r="S22" i="11"/>
  <c r="T2" i="11"/>
  <c r="S23" i="11"/>
  <c r="S15" i="11"/>
  <c r="S16" i="11"/>
  <c r="S17" i="11" s="1"/>
  <c r="S8" i="11"/>
  <c r="R17" i="11"/>
  <c r="S125" i="12"/>
  <c r="Q6" i="9"/>
  <c r="P27" i="7"/>
  <c r="P31" i="7" s="1"/>
  <c r="P28" i="7"/>
  <c r="P34" i="7"/>
  <c r="P37" i="7" s="1"/>
  <c r="P21" i="7"/>
  <c r="P24" i="7" s="1"/>
  <c r="N53" i="6"/>
  <c r="Q49" i="2"/>
  <c r="Q68" i="2"/>
  <c r="R68" i="2"/>
  <c r="N51" i="7"/>
  <c r="O43" i="10"/>
  <c r="O12" i="10"/>
  <c r="BF30" i="12"/>
  <c r="BF29" i="12"/>
  <c r="L61" i="6"/>
  <c r="L57" i="6"/>
  <c r="O39" i="8"/>
  <c r="AV49" i="2"/>
  <c r="BF46" i="2"/>
  <c r="BF49" i="2" s="1"/>
  <c r="Q30" i="6"/>
  <c r="Q113" i="12"/>
  <c r="Q118" i="12" s="1"/>
  <c r="Q87" i="2"/>
  <c r="Q88" i="2" s="1"/>
  <c r="AR53" i="6"/>
  <c r="T105" i="12"/>
  <c r="T104" i="12"/>
  <c r="V8" i="12"/>
  <c r="S3" i="11"/>
  <c r="T4" i="8"/>
  <c r="T4" i="10"/>
  <c r="T4" i="9"/>
  <c r="T3" i="7"/>
  <c r="S4" i="6"/>
  <c r="V3" i="2"/>
  <c r="W4" i="2"/>
  <c r="AV52" i="12"/>
  <c r="AV53" i="12"/>
  <c r="AV114" i="12" s="1"/>
  <c r="BF37" i="12"/>
  <c r="BF53" i="12" s="1"/>
  <c r="BF114" i="12" s="1"/>
  <c r="S123" i="12"/>
  <c r="Q5" i="7"/>
  <c r="AS24" i="7"/>
  <c r="AS51" i="7" s="1"/>
  <c r="AS31" i="7"/>
  <c r="AS37" i="9"/>
  <c r="O31" i="7"/>
  <c r="S108" i="12"/>
  <c r="S109" i="12" s="1"/>
  <c r="S106" i="12"/>
  <c r="S107" i="12"/>
  <c r="Q9" i="10"/>
  <c r="AT9" i="10" s="1"/>
  <c r="BD9" i="10" s="1"/>
  <c r="R10" i="2"/>
  <c r="R40" i="2"/>
  <c r="R66" i="2" s="1"/>
  <c r="P54" i="8"/>
  <c r="R15" i="2" s="1"/>
  <c r="L31" i="2"/>
  <c r="L32" i="2" s="1"/>
  <c r="R116" i="12"/>
  <c r="P10" i="9"/>
  <c r="P12" i="9" s="1"/>
  <c r="S81" i="12"/>
  <c r="S83" i="12" s="1"/>
  <c r="S84" i="12" s="1"/>
  <c r="S82" i="12"/>
  <c r="Q9" i="9"/>
  <c r="P48" i="6"/>
  <c r="P51" i="6"/>
  <c r="S8" i="2"/>
  <c r="AV8" i="2" s="1"/>
  <c r="BF8" i="2" s="1"/>
  <c r="R127" i="12"/>
  <c r="O37" i="10"/>
  <c r="AV30" i="12"/>
  <c r="AV29" i="12"/>
  <c r="S56" i="12"/>
  <c r="S57" i="12" s="1"/>
  <c r="S54" i="12"/>
  <c r="S55" i="12"/>
  <c r="Q9" i="8"/>
  <c r="AS23" i="11"/>
  <c r="BC23" i="11" s="1"/>
  <c r="AS26" i="11"/>
  <c r="BC26" i="11" s="1"/>
  <c r="BC24" i="11"/>
  <c r="AS31" i="9"/>
  <c r="O37" i="7"/>
  <c r="P34" i="9"/>
  <c r="P37" i="9" s="1"/>
  <c r="P27" i="9"/>
  <c r="P28" i="9"/>
  <c r="S126" i="12"/>
  <c r="Q6" i="10"/>
  <c r="O54" i="8"/>
  <c r="Q15" i="2" s="1"/>
  <c r="Q47" i="6"/>
  <c r="R115" i="12"/>
  <c r="R117" i="12" s="1"/>
  <c r="P9" i="7"/>
  <c r="AS54" i="8"/>
  <c r="T7" i="6"/>
  <c r="AT7" i="6"/>
  <c r="AT35" i="6" s="1"/>
  <c r="S27" i="6"/>
  <c r="AT27" i="6" s="1"/>
  <c r="S24" i="6"/>
  <c r="U36" i="6"/>
  <c r="O28" i="10"/>
  <c r="W3" i="6"/>
  <c r="AU92" i="2"/>
  <c r="AV123" i="12"/>
  <c r="BF27" i="12"/>
  <c r="BF123" i="12" s="1"/>
  <c r="BC42" i="6" l="1"/>
  <c r="BC43" i="6" s="1"/>
  <c r="AR55" i="6"/>
  <c r="AT9" i="11"/>
  <c r="N55" i="6"/>
  <c r="Q14" i="2"/>
  <c r="R92" i="2"/>
  <c r="X3" i="6"/>
  <c r="S29" i="6"/>
  <c r="AT24" i="6"/>
  <c r="Q40" i="10"/>
  <c r="Q25" i="10"/>
  <c r="AT6" i="10"/>
  <c r="BD6" i="10" s="1"/>
  <c r="Q32" i="10"/>
  <c r="AT32" i="10" s="1"/>
  <c r="BD32" i="10" s="1"/>
  <c r="Q31" i="10"/>
  <c r="R113" i="12"/>
  <c r="R118" i="12" s="1"/>
  <c r="R87" i="2"/>
  <c r="R88" i="2" s="1"/>
  <c r="AT9" i="9"/>
  <c r="L63" i="2"/>
  <c r="L71" i="2" s="1"/>
  <c r="L80" i="2" s="1"/>
  <c r="L33" i="2"/>
  <c r="R11" i="2"/>
  <c r="Q28" i="7"/>
  <c r="AT28" i="7" s="1"/>
  <c r="BD28" i="7" s="1"/>
  <c r="Q34" i="7"/>
  <c r="Q21" i="7"/>
  <c r="Q24" i="7" s="1"/>
  <c r="Q27" i="7"/>
  <c r="AT5" i="7"/>
  <c r="BD5" i="7" s="1"/>
  <c r="AV124" i="12"/>
  <c r="BF52" i="12"/>
  <c r="BF124" i="12" s="1"/>
  <c r="BF127" i="12" s="1"/>
  <c r="BF113" i="12" s="1"/>
  <c r="T126" i="12"/>
  <c r="R6" i="10"/>
  <c r="AS51" i="9"/>
  <c r="AT17" i="11"/>
  <c r="S24" i="11"/>
  <c r="S26" i="11" s="1"/>
  <c r="V18" i="2" s="1"/>
  <c r="T35" i="6"/>
  <c r="S37" i="6"/>
  <c r="AT37" i="6" s="1"/>
  <c r="S40" i="6"/>
  <c r="U52" i="12"/>
  <c r="U53" i="12"/>
  <c r="T123" i="12"/>
  <c r="R5" i="7"/>
  <c r="M26" i="2"/>
  <c r="M29" i="2"/>
  <c r="AT25" i="2"/>
  <c r="P12" i="7"/>
  <c r="P51" i="7" s="1"/>
  <c r="J63" i="2"/>
  <c r="J71" i="2" s="1"/>
  <c r="J80" i="2" s="1"/>
  <c r="J33" i="2"/>
  <c r="T125" i="12"/>
  <c r="R6" i="9"/>
  <c r="T54" i="12"/>
  <c r="T55" i="12"/>
  <c r="T56" i="12" s="1"/>
  <c r="T57" i="12" s="1"/>
  <c r="R9" i="8"/>
  <c r="AS32" i="2"/>
  <c r="AS22" i="11"/>
  <c r="BC22" i="11" s="1"/>
  <c r="Q10" i="8"/>
  <c r="AT10" i="8" s="1"/>
  <c r="BD10" i="8" s="1"/>
  <c r="S10" i="2"/>
  <c r="S40" i="2"/>
  <c r="Q10" i="10"/>
  <c r="AT10" i="10" s="1"/>
  <c r="BD10" i="10" s="1"/>
  <c r="S127" i="12"/>
  <c r="W8" i="12"/>
  <c r="T3" i="11"/>
  <c r="U4" i="10"/>
  <c r="U4" i="9"/>
  <c r="U4" i="8"/>
  <c r="U3" i="7"/>
  <c r="T4" i="6"/>
  <c r="W3" i="2"/>
  <c r="X4" i="2"/>
  <c r="V102" i="12"/>
  <c r="AW102" i="12" s="1"/>
  <c r="V99" i="12"/>
  <c r="AW99" i="12" s="1"/>
  <c r="V100" i="12"/>
  <c r="AW100" i="12" s="1"/>
  <c r="V96" i="12"/>
  <c r="AW96" i="12" s="1"/>
  <c r="V101" i="12"/>
  <c r="AW101" i="12" s="1"/>
  <c r="V95" i="12"/>
  <c r="AW95" i="12" s="1"/>
  <c r="V91" i="12"/>
  <c r="AW91" i="12" s="1"/>
  <c r="V97" i="12"/>
  <c r="AW97" i="12" s="1"/>
  <c r="V92" i="12"/>
  <c r="AW92" i="12" s="1"/>
  <c r="V98" i="12"/>
  <c r="AW98" i="12" s="1"/>
  <c r="V93" i="12"/>
  <c r="AW93" i="12" s="1"/>
  <c r="V89" i="12"/>
  <c r="V90" i="12"/>
  <c r="AW90" i="12" s="1"/>
  <c r="V77" i="12"/>
  <c r="AW77" i="12" s="1"/>
  <c r="V94" i="12"/>
  <c r="AW94" i="12" s="1"/>
  <c r="V74" i="12"/>
  <c r="AW74" i="12" s="1"/>
  <c r="V70" i="12"/>
  <c r="AW70" i="12" s="1"/>
  <c r="V75" i="12"/>
  <c r="AW75" i="12" s="1"/>
  <c r="V72" i="12"/>
  <c r="AW72" i="12" s="1"/>
  <c r="V67" i="12"/>
  <c r="AW67" i="12" s="1"/>
  <c r="V63" i="12"/>
  <c r="AW63" i="12" s="1"/>
  <c r="V49" i="12"/>
  <c r="AW49" i="12" s="1"/>
  <c r="V45" i="12"/>
  <c r="AW45" i="12" s="1"/>
  <c r="V76" i="12"/>
  <c r="AW76" i="12" s="1"/>
  <c r="V71" i="12"/>
  <c r="AW71" i="12" s="1"/>
  <c r="V68" i="12"/>
  <c r="AW68" i="12" s="1"/>
  <c r="V64" i="12"/>
  <c r="AW64" i="12" s="1"/>
  <c r="V50" i="12"/>
  <c r="AW50" i="12" s="1"/>
  <c r="V46" i="12"/>
  <c r="AW46" i="12" s="1"/>
  <c r="V69" i="12"/>
  <c r="AW69" i="12" s="1"/>
  <c r="V65" i="12"/>
  <c r="AW65" i="12" s="1"/>
  <c r="V48" i="12"/>
  <c r="AW48" i="12" s="1"/>
  <c r="V43" i="12"/>
  <c r="AW43" i="12" s="1"/>
  <c r="V44" i="12"/>
  <c r="AW44" i="12" s="1"/>
  <c r="V73" i="12"/>
  <c r="AW73" i="12" s="1"/>
  <c r="V66" i="12"/>
  <c r="AW66" i="12" s="1"/>
  <c r="V62" i="12"/>
  <c r="V42" i="12"/>
  <c r="AW42" i="12" s="1"/>
  <c r="V41" i="12"/>
  <c r="AW41" i="12" s="1"/>
  <c r="V37" i="12"/>
  <c r="V23" i="12"/>
  <c r="AW23" i="12" s="1"/>
  <c r="V19" i="12"/>
  <c r="AW19" i="12" s="1"/>
  <c r="V15" i="12"/>
  <c r="AW15" i="12" s="1"/>
  <c r="V47" i="12"/>
  <c r="AW47" i="12" s="1"/>
  <c r="V38" i="12"/>
  <c r="AW38" i="12" s="1"/>
  <c r="V24" i="12"/>
  <c r="AW24" i="12" s="1"/>
  <c r="V20" i="12"/>
  <c r="AW20" i="12" s="1"/>
  <c r="V16" i="12"/>
  <c r="AW16" i="12" s="1"/>
  <c r="V21" i="12"/>
  <c r="AW21" i="12" s="1"/>
  <c r="V18" i="12"/>
  <c r="AW18" i="12" s="1"/>
  <c r="V40" i="12"/>
  <c r="AW40" i="12" s="1"/>
  <c r="V25" i="12"/>
  <c r="AW25" i="12" s="1"/>
  <c r="V17" i="12"/>
  <c r="AW17" i="12" s="1"/>
  <c r="V39" i="12"/>
  <c r="AW39" i="12" s="1"/>
  <c r="V22" i="12"/>
  <c r="AW22" i="12" s="1"/>
  <c r="V14" i="12"/>
  <c r="AW14" i="12" s="1"/>
  <c r="V12" i="12"/>
  <c r="AW12" i="12" s="1"/>
  <c r="V13" i="12"/>
  <c r="AW13" i="12" s="1"/>
  <c r="T106" i="12"/>
  <c r="R10" i="10" s="1"/>
  <c r="T107" i="12"/>
  <c r="R9" i="10"/>
  <c r="O60" i="10"/>
  <c r="M55" i="6"/>
  <c r="P14" i="2"/>
  <c r="T22" i="11"/>
  <c r="U2" i="11"/>
  <c r="T23" i="11"/>
  <c r="T24" i="11" s="1"/>
  <c r="T15" i="11"/>
  <c r="T16" i="11"/>
  <c r="T17" i="11" s="1"/>
  <c r="T8" i="11"/>
  <c r="T9" i="11"/>
  <c r="T10" i="11" s="1"/>
  <c r="P17" i="2"/>
  <c r="AU17" i="2" s="1"/>
  <c r="AS60" i="10"/>
  <c r="BF106" i="12"/>
  <c r="BF108" i="12" s="1"/>
  <c r="BF109" i="12" s="1"/>
  <c r="BF107" i="12"/>
  <c r="S116" i="12"/>
  <c r="X57" i="2"/>
  <c r="P37" i="10"/>
  <c r="P60" i="10" s="1"/>
  <c r="R17" i="2" s="1"/>
  <c r="BF81" i="12"/>
  <c r="BF83" i="12" s="1"/>
  <c r="BF84" i="12" s="1"/>
  <c r="BF82" i="12"/>
  <c r="AT21" i="7"/>
  <c r="O25" i="2"/>
  <c r="O22" i="2"/>
  <c r="Q30" i="8"/>
  <c r="AT30" i="8" s="1"/>
  <c r="BD30" i="8" s="1"/>
  <c r="AT6" i="8"/>
  <c r="BD6" i="8" s="1"/>
  <c r="Q36" i="8"/>
  <c r="Q21" i="8"/>
  <c r="Q26" i="8" s="1"/>
  <c r="Q29" i="8"/>
  <c r="V36" i="6"/>
  <c r="T9" i="2"/>
  <c r="Q10" i="7"/>
  <c r="AS51" i="6"/>
  <c r="BF54" i="12"/>
  <c r="BF115" i="12" s="1"/>
  <c r="BF55" i="12"/>
  <c r="BF116" i="12" s="1"/>
  <c r="Q27" i="9"/>
  <c r="Q28" i="9"/>
  <c r="AT28" i="9" s="1"/>
  <c r="BD28" i="9" s="1"/>
  <c r="AT6" i="9"/>
  <c r="BD6" i="9" s="1"/>
  <c r="Q34" i="9"/>
  <c r="Q37" i="9" s="1"/>
  <c r="U49" i="2"/>
  <c r="AV106" i="12"/>
  <c r="AV108" i="12" s="1"/>
  <c r="AV109" i="12" s="1"/>
  <c r="AV107" i="12"/>
  <c r="N22" i="2"/>
  <c r="N25" i="2"/>
  <c r="AT8" i="7"/>
  <c r="U79" i="12"/>
  <c r="U80" i="12"/>
  <c r="AV125" i="12"/>
  <c r="AV127" i="12" s="1"/>
  <c r="BF79" i="12"/>
  <c r="BF125" i="12" s="1"/>
  <c r="Q51" i="6"/>
  <c r="Q48" i="6"/>
  <c r="T8" i="2"/>
  <c r="AW62" i="12"/>
  <c r="AW37" i="12"/>
  <c r="X58" i="2"/>
  <c r="T27" i="6"/>
  <c r="U7" i="6"/>
  <c r="T24" i="6"/>
  <c r="P31" i="9"/>
  <c r="P51" i="9" s="1"/>
  <c r="R16" i="2" s="1"/>
  <c r="Q12" i="8"/>
  <c r="AV31" i="12"/>
  <c r="AV32" i="12" s="1"/>
  <c r="P49" i="6"/>
  <c r="P52" i="6"/>
  <c r="Q10" i="9"/>
  <c r="AT10" i="9" s="1"/>
  <c r="BD10" i="9" s="1"/>
  <c r="Q12" i="10"/>
  <c r="AT12" i="10" s="1"/>
  <c r="BD12" i="10" s="1"/>
  <c r="AV56" i="12"/>
  <c r="AV57" i="12" s="1"/>
  <c r="AV54" i="12"/>
  <c r="AV55" i="12"/>
  <c r="AV116" i="12" s="1"/>
  <c r="BF31" i="12"/>
  <c r="BF32" i="12" s="1"/>
  <c r="AV68" i="2"/>
  <c r="BF68" i="2" s="1"/>
  <c r="R42" i="6"/>
  <c r="R43" i="6" s="1"/>
  <c r="R46" i="6"/>
  <c r="AV126" i="12"/>
  <c r="BF104" i="12"/>
  <c r="BF126" i="12" s="1"/>
  <c r="S115" i="12"/>
  <c r="S117" i="12" s="1"/>
  <c r="Q9" i="7"/>
  <c r="AT9" i="7" s="1"/>
  <c r="BD9" i="7" s="1"/>
  <c r="U28" i="12"/>
  <c r="U27" i="12"/>
  <c r="U105" i="12"/>
  <c r="U104" i="12"/>
  <c r="T114" i="12"/>
  <c r="T31" i="12"/>
  <c r="T32" i="12" s="1"/>
  <c r="T30" i="12"/>
  <c r="T29" i="12"/>
  <c r="R8" i="7"/>
  <c r="AT22" i="2"/>
  <c r="K32" i="2"/>
  <c r="AS48" i="6"/>
  <c r="AV81" i="12"/>
  <c r="AV115" i="12" s="1"/>
  <c r="AV117" i="12" s="1"/>
  <c r="AV82" i="12"/>
  <c r="R26" i="11"/>
  <c r="U18" i="2" s="1"/>
  <c r="AW18" i="2" s="1"/>
  <c r="Q43" i="6"/>
  <c r="AT9" i="8"/>
  <c r="AT27" i="9"/>
  <c r="T82" i="12"/>
  <c r="T81" i="12"/>
  <c r="R9" i="9"/>
  <c r="T124" i="12"/>
  <c r="R6" i="8"/>
  <c r="H71" i="2"/>
  <c r="H51" i="2"/>
  <c r="AS63" i="2" l="1"/>
  <c r="AV113" i="12"/>
  <c r="AV87" i="2"/>
  <c r="BF87" i="2" s="1"/>
  <c r="S92" i="2"/>
  <c r="BF117" i="12"/>
  <c r="BF118" i="12" s="1"/>
  <c r="AW27" i="12"/>
  <c r="AW123" i="12" s="1"/>
  <c r="AW28" i="12"/>
  <c r="AV118" i="12"/>
  <c r="AT31" i="9"/>
  <c r="BD31" i="9" s="1"/>
  <c r="BD27" i="9"/>
  <c r="AS49" i="6"/>
  <c r="BC48" i="6"/>
  <c r="BC49" i="6" s="1"/>
  <c r="U114" i="12"/>
  <c r="U29" i="12"/>
  <c r="U31" i="12" s="1"/>
  <c r="U32" i="12" s="1"/>
  <c r="U30" i="12"/>
  <c r="S8" i="7"/>
  <c r="P53" i="6"/>
  <c r="AS52" i="6"/>
  <c r="V7" i="6"/>
  <c r="U24" i="6"/>
  <c r="U29" i="6" s="1"/>
  <c r="U30" i="6" s="1"/>
  <c r="U27" i="6"/>
  <c r="Q49" i="6"/>
  <c r="Q52" i="6"/>
  <c r="N29" i="2"/>
  <c r="N26" i="2"/>
  <c r="T46" i="2"/>
  <c r="AT24" i="7"/>
  <c r="BD24" i="7" s="1"/>
  <c r="BD21" i="7"/>
  <c r="U23" i="11"/>
  <c r="U24" i="11" s="1"/>
  <c r="U15" i="11"/>
  <c r="U16" i="11"/>
  <c r="U8" i="11"/>
  <c r="U9" i="11"/>
  <c r="U10" i="11" s="1"/>
  <c r="U22" i="11"/>
  <c r="V2" i="11"/>
  <c r="T108" i="12"/>
  <c r="T109" i="12" s="1"/>
  <c r="S113" i="12"/>
  <c r="S118" i="12" s="1"/>
  <c r="S87" i="2"/>
  <c r="S88" i="2" s="1"/>
  <c r="S11" i="2"/>
  <c r="R10" i="8"/>
  <c r="AT26" i="2"/>
  <c r="T127" i="12"/>
  <c r="Q37" i="7"/>
  <c r="AT34" i="7"/>
  <c r="Q37" i="10"/>
  <c r="AT37" i="10" s="1"/>
  <c r="BD37" i="10" s="1"/>
  <c r="AT31" i="10"/>
  <c r="BD31" i="10" s="1"/>
  <c r="Q43" i="10"/>
  <c r="AT43" i="10" s="1"/>
  <c r="BD43" i="10" s="1"/>
  <c r="AT40" i="10"/>
  <c r="BD40" i="10" s="1"/>
  <c r="AS71" i="2"/>
  <c r="AS74" i="2" s="1"/>
  <c r="AS77" i="2" s="1"/>
  <c r="H80" i="2"/>
  <c r="R10" i="9"/>
  <c r="AT12" i="8"/>
  <c r="BD9" i="8"/>
  <c r="AV83" i="12"/>
  <c r="AV84" i="12" s="1"/>
  <c r="K63" i="2"/>
  <c r="K33" i="2"/>
  <c r="T115" i="12"/>
  <c r="T117" i="12" s="1"/>
  <c r="R9" i="7"/>
  <c r="U126" i="12"/>
  <c r="S6" i="10"/>
  <c r="R48" i="6"/>
  <c r="R51" i="6"/>
  <c r="S10" i="7" s="1"/>
  <c r="U8" i="2"/>
  <c r="AW53" i="12"/>
  <c r="AW52" i="12"/>
  <c r="AW124" i="12" s="1"/>
  <c r="BD8" i="7"/>
  <c r="AT10" i="7"/>
  <c r="AT12" i="7" s="1"/>
  <c r="BC51" i="6"/>
  <c r="BD10" i="7" s="1"/>
  <c r="Q33" i="8"/>
  <c r="Q54" i="8" s="1"/>
  <c r="S15" i="2" s="1"/>
  <c r="AV15" i="2" s="1"/>
  <c r="BF15" i="2" s="1"/>
  <c r="AT29" i="8"/>
  <c r="Y57" i="2"/>
  <c r="AT34" i="9"/>
  <c r="Q17" i="2"/>
  <c r="R12" i="10"/>
  <c r="R12" i="8"/>
  <c r="R28" i="9"/>
  <c r="R34" i="9"/>
  <c r="R27" i="9"/>
  <c r="O55" i="6"/>
  <c r="R14" i="2"/>
  <c r="R19" i="2" s="1"/>
  <c r="R93" i="2" s="1"/>
  <c r="M31" i="2"/>
  <c r="AT31" i="2" s="1"/>
  <c r="AT29" i="2"/>
  <c r="U54" i="12"/>
  <c r="U55" i="12"/>
  <c r="U56" i="12"/>
  <c r="U57" i="12" s="1"/>
  <c r="S9" i="8"/>
  <c r="S47" i="6"/>
  <c r="AT40" i="6"/>
  <c r="R31" i="10"/>
  <c r="R32" i="10"/>
  <c r="R25" i="10"/>
  <c r="R40" i="10"/>
  <c r="N61" i="6"/>
  <c r="R36" i="8"/>
  <c r="R29" i="8"/>
  <c r="R21" i="8"/>
  <c r="R30" i="8"/>
  <c r="T83" i="12"/>
  <c r="T84" i="12" s="1"/>
  <c r="T116" i="12"/>
  <c r="U106" i="12"/>
  <c r="S10" i="10" s="1"/>
  <c r="U107" i="12"/>
  <c r="S9" i="10"/>
  <c r="AW79" i="12"/>
  <c r="AW125" i="12" s="1"/>
  <c r="AW80" i="12"/>
  <c r="R10" i="7"/>
  <c r="U82" i="12"/>
  <c r="U81" i="12"/>
  <c r="S10" i="9" s="1"/>
  <c r="S9" i="9"/>
  <c r="S12" i="9" s="1"/>
  <c r="Q12" i="7"/>
  <c r="Q31" i="9"/>
  <c r="BF56" i="12"/>
  <c r="BF57" i="12" s="1"/>
  <c r="W36" i="6"/>
  <c r="P19" i="2"/>
  <c r="AU14" i="2"/>
  <c r="V28" i="12"/>
  <c r="V27" i="12"/>
  <c r="V79" i="12"/>
  <c r="V80" i="12"/>
  <c r="AT21" i="8"/>
  <c r="AV10" i="2"/>
  <c r="U124" i="12"/>
  <c r="S6" i="8"/>
  <c r="S42" i="6"/>
  <c r="S46" i="6"/>
  <c r="AT16" i="11"/>
  <c r="Q31" i="7"/>
  <c r="AT27" i="7"/>
  <c r="AT12" i="9"/>
  <c r="BD9" i="9"/>
  <c r="S30" i="6"/>
  <c r="AT29" i="6"/>
  <c r="AT24" i="11"/>
  <c r="AR61" i="6"/>
  <c r="AR57" i="6"/>
  <c r="I51" i="2"/>
  <c r="H52" i="2"/>
  <c r="U123" i="12"/>
  <c r="S5" i="7"/>
  <c r="T29" i="6"/>
  <c r="Y58" i="2"/>
  <c r="T10" i="2"/>
  <c r="T40" i="2"/>
  <c r="T66" i="2" s="1"/>
  <c r="U125" i="12"/>
  <c r="S6" i="9"/>
  <c r="Q39" i="8"/>
  <c r="AT36" i="8"/>
  <c r="O29" i="2"/>
  <c r="O26" i="2"/>
  <c r="T26" i="11"/>
  <c r="W18" i="2" s="1"/>
  <c r="M61" i="6"/>
  <c r="O57" i="6"/>
  <c r="M57" i="6"/>
  <c r="N57" i="6"/>
  <c r="V52" i="12"/>
  <c r="V53" i="12"/>
  <c r="V104" i="12"/>
  <c r="V105" i="12"/>
  <c r="AW89" i="12"/>
  <c r="U3" i="11"/>
  <c r="X8" i="12"/>
  <c r="V4" i="8"/>
  <c r="V4" i="10"/>
  <c r="V4" i="9"/>
  <c r="V3" i="7"/>
  <c r="U4" i="6"/>
  <c r="X3" i="2"/>
  <c r="Y4" i="2"/>
  <c r="W102" i="12"/>
  <c r="W100" i="12"/>
  <c r="W96" i="12"/>
  <c r="W101" i="12"/>
  <c r="W97" i="12"/>
  <c r="W98" i="12"/>
  <c r="W92" i="12"/>
  <c r="W99" i="12"/>
  <c r="W93" i="12"/>
  <c r="W89" i="12"/>
  <c r="W94" i="12"/>
  <c r="W90" i="12"/>
  <c r="W95" i="12"/>
  <c r="W74" i="12"/>
  <c r="W75" i="12"/>
  <c r="W71" i="12"/>
  <c r="W76" i="12"/>
  <c r="W72" i="12"/>
  <c r="W70" i="12"/>
  <c r="W67" i="12"/>
  <c r="W77" i="12"/>
  <c r="W68" i="12"/>
  <c r="W64" i="12"/>
  <c r="W50" i="12"/>
  <c r="W46" i="12"/>
  <c r="W73" i="12"/>
  <c r="W69" i="12"/>
  <c r="W65" i="12"/>
  <c r="W47" i="12"/>
  <c r="W62" i="12"/>
  <c r="W45" i="12"/>
  <c r="W91" i="12"/>
  <c r="W66" i="12"/>
  <c r="W49" i="12"/>
  <c r="W42" i="12"/>
  <c r="W63" i="12"/>
  <c r="W48" i="12"/>
  <c r="W43" i="12"/>
  <c r="W38" i="12"/>
  <c r="W24" i="12"/>
  <c r="W20" i="12"/>
  <c r="W16" i="12"/>
  <c r="W44" i="12"/>
  <c r="W39" i="12"/>
  <c r="W25" i="12"/>
  <c r="W21" i="12"/>
  <c r="W17" i="12"/>
  <c r="W41" i="12"/>
  <c r="W18" i="12"/>
  <c r="W14" i="12"/>
  <c r="W40" i="12"/>
  <c r="W23" i="12"/>
  <c r="W37" i="12"/>
  <c r="W22" i="12"/>
  <c r="W19" i="12"/>
  <c r="W12" i="12"/>
  <c r="W13" i="12"/>
  <c r="W15" i="12"/>
  <c r="S66" i="2"/>
  <c r="AV66" i="2" s="1"/>
  <c r="BF66" i="2" s="1"/>
  <c r="AV40" i="2"/>
  <c r="BF40" i="2" s="1"/>
  <c r="AS33" i="2"/>
  <c r="R34" i="7"/>
  <c r="R27" i="7"/>
  <c r="R28" i="7"/>
  <c r="R21" i="7"/>
  <c r="U35" i="6"/>
  <c r="T37" i="6"/>
  <c r="T40" i="6"/>
  <c r="Q12" i="9"/>
  <c r="Q51" i="9" s="1"/>
  <c r="S16" i="2" s="1"/>
  <c r="AV16" i="2" s="1"/>
  <c r="BF16" i="2" s="1"/>
  <c r="Q28" i="10"/>
  <c r="AT28" i="10" s="1"/>
  <c r="BD28" i="10" s="1"/>
  <c r="BD60" i="10" s="1"/>
  <c r="AT25" i="10"/>
  <c r="BD25" i="10" s="1"/>
  <c r="Y3" i="6"/>
  <c r="AT8" i="11"/>
  <c r="M32" i="2" l="1"/>
  <c r="R12" i="7"/>
  <c r="T92" i="2"/>
  <c r="BD12" i="7"/>
  <c r="T42" i="6"/>
  <c r="T46" i="6"/>
  <c r="R31" i="7"/>
  <c r="W27" i="12"/>
  <c r="W28" i="12"/>
  <c r="Y8" i="12"/>
  <c r="V3" i="11"/>
  <c r="W4" i="8"/>
  <c r="W4" i="10"/>
  <c r="W4" i="9"/>
  <c r="V4" i="6"/>
  <c r="W3" i="7"/>
  <c r="Z4" i="2"/>
  <c r="Y3" i="2"/>
  <c r="V126" i="12"/>
  <c r="T6" i="10"/>
  <c r="V55" i="12"/>
  <c r="V56" i="12"/>
  <c r="V57" i="12" s="1"/>
  <c r="V54" i="12"/>
  <c r="T9" i="8"/>
  <c r="O31" i="2"/>
  <c r="O32" i="2" s="1"/>
  <c r="J51" i="2"/>
  <c r="I52" i="2"/>
  <c r="S48" i="6"/>
  <c r="S51" i="6"/>
  <c r="V8" i="2"/>
  <c r="AV11" i="2"/>
  <c r="BF10" i="2"/>
  <c r="BF11" i="2" s="1"/>
  <c r="V125" i="12"/>
  <c r="T6" i="9"/>
  <c r="V123" i="12"/>
  <c r="T5" i="7"/>
  <c r="R37" i="10"/>
  <c r="R31" i="9"/>
  <c r="Z57" i="2"/>
  <c r="AT46" i="6"/>
  <c r="S31" i="10"/>
  <c r="S40" i="10"/>
  <c r="S43" i="10" s="1"/>
  <c r="S32" i="10"/>
  <c r="S25" i="10"/>
  <c r="S28" i="10" s="1"/>
  <c r="T49" i="2"/>
  <c r="T68" i="2"/>
  <c r="U68" i="2"/>
  <c r="N31" i="2"/>
  <c r="N32" i="2" s="1"/>
  <c r="AS53" i="6"/>
  <c r="BC52" i="6"/>
  <c r="BC53" i="6" s="1"/>
  <c r="AW30" i="12"/>
  <c r="AW29" i="12"/>
  <c r="V35" i="6"/>
  <c r="U40" i="6"/>
  <c r="U47" i="6" s="1"/>
  <c r="X9" i="2" s="1"/>
  <c r="X46" i="2" s="1"/>
  <c r="U37" i="6"/>
  <c r="R37" i="7"/>
  <c r="V124" i="12"/>
  <c r="T6" i="8"/>
  <c r="AT39" i="8"/>
  <c r="BD39" i="8" s="1"/>
  <c r="BD36" i="8"/>
  <c r="S34" i="7"/>
  <c r="S37" i="7" s="1"/>
  <c r="S27" i="7"/>
  <c r="S28" i="7"/>
  <c r="S21" i="7"/>
  <c r="S24" i="7" s="1"/>
  <c r="S43" i="6"/>
  <c r="AT42" i="6"/>
  <c r="AT26" i="8"/>
  <c r="BD26" i="8" s="1"/>
  <c r="BD21" i="8"/>
  <c r="V114" i="12"/>
  <c r="V29" i="12"/>
  <c r="V31" i="12" s="1"/>
  <c r="V32" i="12" s="1"/>
  <c r="V30" i="12"/>
  <c r="T8" i="7"/>
  <c r="AU8" i="7" s="1"/>
  <c r="Q60" i="10"/>
  <c r="U108" i="12"/>
  <c r="U109" i="12" s="1"/>
  <c r="R26" i="8"/>
  <c r="R43" i="10"/>
  <c r="M63" i="2"/>
  <c r="M71" i="2" s="1"/>
  <c r="M80" i="2" s="1"/>
  <c r="M33" i="2"/>
  <c r="R37" i="9"/>
  <c r="U10" i="2"/>
  <c r="U40" i="2"/>
  <c r="U66" i="2" s="1"/>
  <c r="K71" i="2"/>
  <c r="K80" i="2" s="1"/>
  <c r="BD12" i="8"/>
  <c r="T113" i="12"/>
  <c r="T118" i="12" s="1"/>
  <c r="T87" i="2"/>
  <c r="T88" i="2" s="1"/>
  <c r="U115" i="12"/>
  <c r="S9" i="7"/>
  <c r="R24" i="7"/>
  <c r="W80" i="12"/>
  <c r="W79" i="12"/>
  <c r="W104" i="12"/>
  <c r="W105" i="12"/>
  <c r="AW105" i="12"/>
  <c r="AW104" i="12"/>
  <c r="AW126" i="12" s="1"/>
  <c r="AW127" i="12" s="1"/>
  <c r="Z58" i="2"/>
  <c r="U127" i="12"/>
  <c r="AT23" i="11"/>
  <c r="AT26" i="11"/>
  <c r="AT22" i="11"/>
  <c r="BD12" i="9"/>
  <c r="S36" i="8"/>
  <c r="S39" i="8" s="1"/>
  <c r="S29" i="8"/>
  <c r="S33" i="8" s="1"/>
  <c r="S21" i="8"/>
  <c r="S26" i="8" s="1"/>
  <c r="S30" i="8"/>
  <c r="U83" i="12"/>
  <c r="U84" i="12" s="1"/>
  <c r="S12" i="10"/>
  <c r="R33" i="8"/>
  <c r="R54" i="8" s="1"/>
  <c r="T15" i="2" s="1"/>
  <c r="R28" i="10"/>
  <c r="R60" i="10" s="1"/>
  <c r="T17" i="2" s="1"/>
  <c r="V9" i="2"/>
  <c r="AT47" i="6"/>
  <c r="S10" i="8"/>
  <c r="R90" i="2"/>
  <c r="R89" i="2"/>
  <c r="R21" i="2"/>
  <c r="AT33" i="8"/>
  <c r="BD33" i="8" s="1"/>
  <c r="BD29" i="8"/>
  <c r="AT32" i="2"/>
  <c r="Q19" i="2"/>
  <c r="Q53" i="6"/>
  <c r="V27" i="6"/>
  <c r="AU27" i="6" s="1"/>
  <c r="W7" i="6"/>
  <c r="AU7" i="6"/>
  <c r="AU35" i="6" s="1"/>
  <c r="V24" i="6"/>
  <c r="S12" i="7"/>
  <c r="R12" i="9"/>
  <c r="R51" i="9" s="1"/>
  <c r="T16" i="2" s="1"/>
  <c r="AV92" i="2"/>
  <c r="Z3" i="6"/>
  <c r="T47" i="6"/>
  <c r="W52" i="12"/>
  <c r="W53" i="12"/>
  <c r="X101" i="12"/>
  <c r="X97" i="12"/>
  <c r="X102" i="12"/>
  <c r="X98" i="12"/>
  <c r="X99" i="12"/>
  <c r="X100" i="12"/>
  <c r="X93" i="12"/>
  <c r="X89" i="12"/>
  <c r="X94" i="12"/>
  <c r="X90" i="12"/>
  <c r="X96" i="12"/>
  <c r="X95" i="12"/>
  <c r="X91" i="12"/>
  <c r="X75" i="12"/>
  <c r="X76" i="12"/>
  <c r="X72" i="12"/>
  <c r="X92" i="12"/>
  <c r="X77" i="12"/>
  <c r="X73" i="12"/>
  <c r="X68" i="12"/>
  <c r="X71" i="12"/>
  <c r="X69" i="12"/>
  <c r="X65" i="12"/>
  <c r="X47" i="12"/>
  <c r="X43" i="12"/>
  <c r="X66" i="12"/>
  <c r="X62" i="12"/>
  <c r="X48" i="12"/>
  <c r="X50" i="12"/>
  <c r="X44" i="12"/>
  <c r="X63" i="12"/>
  <c r="X46" i="12"/>
  <c r="X74" i="12"/>
  <c r="X70" i="12"/>
  <c r="X39" i="12"/>
  <c r="X25" i="12"/>
  <c r="X21" i="12"/>
  <c r="X17" i="12"/>
  <c r="X67" i="12"/>
  <c r="X40" i="12"/>
  <c r="X22" i="12"/>
  <c r="X18" i="12"/>
  <c r="X64" i="12"/>
  <c r="X42" i="12"/>
  <c r="X38" i="12"/>
  <c r="X23" i="12"/>
  <c r="X15" i="12"/>
  <c r="X37" i="12"/>
  <c r="X20" i="12"/>
  <c r="X49" i="12"/>
  <c r="X19" i="12"/>
  <c r="X45" i="12"/>
  <c r="X41" i="12"/>
  <c r="X24" i="12"/>
  <c r="X16" i="12"/>
  <c r="X12" i="12"/>
  <c r="X13" i="12"/>
  <c r="X14" i="12"/>
  <c r="V107" i="12"/>
  <c r="V106" i="12"/>
  <c r="T10" i="10" s="1"/>
  <c r="AU10" i="10" s="1"/>
  <c r="T9" i="10"/>
  <c r="S34" i="9"/>
  <c r="S37" i="9" s="1"/>
  <c r="S27" i="9"/>
  <c r="S28" i="9"/>
  <c r="T11" i="2"/>
  <c r="T30" i="6"/>
  <c r="AT30" i="6"/>
  <c r="AT31" i="7"/>
  <c r="BD31" i="7" s="1"/>
  <c r="BD27" i="7"/>
  <c r="AT15" i="11"/>
  <c r="V83" i="12"/>
  <c r="V84" i="12" s="1"/>
  <c r="V81" i="12"/>
  <c r="T10" i="9" s="1"/>
  <c r="AU10" i="9" s="1"/>
  <c r="V82" i="12"/>
  <c r="T9" i="9"/>
  <c r="T12" i="9" s="1"/>
  <c r="P90" i="2"/>
  <c r="AU90" i="2" s="1"/>
  <c r="P89" i="2"/>
  <c r="AU89" i="2" s="1"/>
  <c r="P21" i="2"/>
  <c r="AU19" i="2"/>
  <c r="P93" i="2"/>
  <c r="X36" i="6"/>
  <c r="Q51" i="7"/>
  <c r="AW82" i="12"/>
  <c r="AW81" i="12"/>
  <c r="AW83" i="12" s="1"/>
  <c r="AW84" i="12" s="1"/>
  <c r="R39" i="8"/>
  <c r="S12" i="8"/>
  <c r="S54" i="8" s="1"/>
  <c r="U15" i="2" s="1"/>
  <c r="O61" i="6"/>
  <c r="AU9" i="8"/>
  <c r="AU9" i="10"/>
  <c r="AT37" i="9"/>
  <c r="BD37" i="9" s="1"/>
  <c r="BD34" i="9"/>
  <c r="AW54" i="12"/>
  <c r="AW56" i="12" s="1"/>
  <c r="AW57" i="12" s="1"/>
  <c r="AW55" i="12"/>
  <c r="R52" i="6"/>
  <c r="R53" i="6" s="1"/>
  <c r="R49" i="6"/>
  <c r="AS80" i="2"/>
  <c r="H81" i="2"/>
  <c r="H39" i="2" s="1"/>
  <c r="AT37" i="7"/>
  <c r="BD37" i="7" s="1"/>
  <c r="BD34" i="7"/>
  <c r="BF88" i="2"/>
  <c r="AV88" i="2"/>
  <c r="V16" i="11"/>
  <c r="V17" i="11" s="1"/>
  <c r="V8" i="11"/>
  <c r="V9" i="11"/>
  <c r="V22" i="11"/>
  <c r="W2" i="11"/>
  <c r="V23" i="11"/>
  <c r="V24" i="11" s="1"/>
  <c r="V15" i="11"/>
  <c r="U17" i="11"/>
  <c r="U116" i="12"/>
  <c r="U117" i="12" s="1"/>
  <c r="AU9" i="9"/>
  <c r="R51" i="7" l="1"/>
  <c r="Q55" i="6" s="1"/>
  <c r="AT63" i="2"/>
  <c r="T14" i="2"/>
  <c r="U92" i="2"/>
  <c r="O63" i="2"/>
  <c r="O71" i="2" s="1"/>
  <c r="O80" i="2" s="1"/>
  <c r="O33" i="2"/>
  <c r="AW113" i="12"/>
  <c r="AW87" i="2"/>
  <c r="AU17" i="11"/>
  <c r="I79" i="2"/>
  <c r="I81" i="2" s="1"/>
  <c r="I39" i="2" s="1"/>
  <c r="H43" i="2"/>
  <c r="H54" i="2" s="1"/>
  <c r="Y36" i="6"/>
  <c r="P25" i="2"/>
  <c r="P22" i="2"/>
  <c r="AU21" i="2"/>
  <c r="X79" i="12"/>
  <c r="X80" i="12"/>
  <c r="AA3" i="6"/>
  <c r="X7" i="6"/>
  <c r="W27" i="6"/>
  <c r="W24" i="6"/>
  <c r="Q89" i="2"/>
  <c r="Q90" i="2"/>
  <c r="Q21" i="2"/>
  <c r="Q93" i="2"/>
  <c r="R22" i="2"/>
  <c r="R25" i="2"/>
  <c r="AW108" i="12"/>
  <c r="AW109" i="12" s="1"/>
  <c r="AW106" i="12"/>
  <c r="AW107" i="12"/>
  <c r="W106" i="12"/>
  <c r="U10" i="10" s="1"/>
  <c r="W107" i="12"/>
  <c r="U9" i="10"/>
  <c r="W81" i="12"/>
  <c r="W82" i="12"/>
  <c r="U9" i="9"/>
  <c r="AT80" i="2"/>
  <c r="T29" i="8"/>
  <c r="T33" i="8" s="1"/>
  <c r="T21" i="8"/>
  <c r="T26" i="8" s="1"/>
  <c r="T30" i="8"/>
  <c r="AU30" i="8" s="1"/>
  <c r="AU6" i="8"/>
  <c r="T36" i="8"/>
  <c r="W35" i="6"/>
  <c r="V37" i="6"/>
  <c r="AU37" i="6" s="1"/>
  <c r="V40" i="6"/>
  <c r="AW114" i="12"/>
  <c r="AA57" i="2"/>
  <c r="T34" i="9"/>
  <c r="T37" i="9" s="1"/>
  <c r="AU6" i="9"/>
  <c r="T27" i="9"/>
  <c r="T28" i="9"/>
  <c r="AU28" i="9" s="1"/>
  <c r="V10" i="2"/>
  <c r="V40" i="2"/>
  <c r="AW8" i="2"/>
  <c r="AS51" i="2"/>
  <c r="AS52" i="2" s="1"/>
  <c r="K51" i="2"/>
  <c r="J52" i="2"/>
  <c r="T40" i="10"/>
  <c r="T32" i="10"/>
  <c r="AU32" i="10" s="1"/>
  <c r="AU6" i="10"/>
  <c r="T31" i="10"/>
  <c r="T25" i="10"/>
  <c r="V10" i="11"/>
  <c r="AU10" i="11" s="1"/>
  <c r="AS81" i="2"/>
  <c r="AT79" i="2" s="1"/>
  <c r="AU12" i="10"/>
  <c r="T12" i="10"/>
  <c r="W54" i="12"/>
  <c r="W55" i="12"/>
  <c r="W56" i="12" s="1"/>
  <c r="W57" i="12" s="1"/>
  <c r="U9" i="8"/>
  <c r="W9" i="2"/>
  <c r="BF92" i="2"/>
  <c r="V46" i="2"/>
  <c r="AW9" i="2"/>
  <c r="BD51" i="9"/>
  <c r="AA58" i="2"/>
  <c r="W126" i="12"/>
  <c r="U6" i="10"/>
  <c r="U26" i="11"/>
  <c r="X18" i="2" s="1"/>
  <c r="AX18" i="2" s="1"/>
  <c r="BD54" i="8"/>
  <c r="AU34" i="9"/>
  <c r="V116" i="12"/>
  <c r="AW115" i="12"/>
  <c r="S37" i="10"/>
  <c r="T10" i="7"/>
  <c r="T12" i="7" s="1"/>
  <c r="AT51" i="6"/>
  <c r="T10" i="8"/>
  <c r="T12" i="8" s="1"/>
  <c r="W114" i="12"/>
  <c r="W30" i="12"/>
  <c r="W29" i="12"/>
  <c r="W31" i="12" s="1"/>
  <c r="W32" i="12" s="1"/>
  <c r="U8" i="7"/>
  <c r="T48" i="6"/>
  <c r="T51" i="6"/>
  <c r="W8" i="2"/>
  <c r="AU12" i="9"/>
  <c r="V26" i="11"/>
  <c r="Y18" i="2" s="1"/>
  <c r="AU24" i="11"/>
  <c r="P55" i="6"/>
  <c r="S14" i="2"/>
  <c r="W124" i="12"/>
  <c r="U6" i="8"/>
  <c r="V29" i="6"/>
  <c r="AU24" i="6"/>
  <c r="AT33" i="2"/>
  <c r="S60" i="10"/>
  <c r="U17" i="2" s="1"/>
  <c r="AT51" i="9"/>
  <c r="AT54" i="8"/>
  <c r="U11" i="2"/>
  <c r="S17" i="2"/>
  <c r="AV17" i="2" s="1"/>
  <c r="BF17" i="2" s="1"/>
  <c r="AT60" i="10"/>
  <c r="V115" i="12"/>
  <c r="T9" i="7"/>
  <c r="AU9" i="7" s="1"/>
  <c r="AT43" i="6"/>
  <c r="U42" i="6"/>
  <c r="U43" i="6" s="1"/>
  <c r="U46" i="6"/>
  <c r="AW116" i="12"/>
  <c r="T27" i="7"/>
  <c r="T28" i="7"/>
  <c r="AU28" i="7" s="1"/>
  <c r="T34" i="7"/>
  <c r="T37" i="7" s="1"/>
  <c r="T21" i="7"/>
  <c r="AU5" i="7"/>
  <c r="S49" i="6"/>
  <c r="S52" i="6"/>
  <c r="S53" i="6" s="1"/>
  <c r="Y102" i="12"/>
  <c r="AX102" i="12" s="1"/>
  <c r="Y98" i="12"/>
  <c r="AX98" i="12" s="1"/>
  <c r="Y99" i="12"/>
  <c r="AX99" i="12" s="1"/>
  <c r="Y100" i="12"/>
  <c r="AX100" i="12" s="1"/>
  <c r="Y97" i="12"/>
  <c r="AX97" i="12" s="1"/>
  <c r="Y94" i="12"/>
  <c r="AX94" i="12" s="1"/>
  <c r="Y90" i="12"/>
  <c r="AX90" i="12" s="1"/>
  <c r="Y96" i="12"/>
  <c r="AX96" i="12" s="1"/>
  <c r="Y95" i="12"/>
  <c r="AX95" i="12" s="1"/>
  <c r="Y91" i="12"/>
  <c r="AX91" i="12" s="1"/>
  <c r="Y92" i="12"/>
  <c r="AX92" i="12" s="1"/>
  <c r="Y89" i="12"/>
  <c r="Y76" i="12"/>
  <c r="AX76" i="12" s="1"/>
  <c r="Y101" i="12"/>
  <c r="AX101" i="12" s="1"/>
  <c r="Y93" i="12"/>
  <c r="AX93" i="12" s="1"/>
  <c r="Y77" i="12"/>
  <c r="AX77" i="12" s="1"/>
  <c r="Y73" i="12"/>
  <c r="AX73" i="12" s="1"/>
  <c r="Y74" i="12"/>
  <c r="AX74" i="12" s="1"/>
  <c r="Y71" i="12"/>
  <c r="AX71" i="12" s="1"/>
  <c r="Y69" i="12"/>
  <c r="AX69" i="12" s="1"/>
  <c r="Y66" i="12"/>
  <c r="AX66" i="12" s="1"/>
  <c r="Y62" i="12"/>
  <c r="Y48" i="12"/>
  <c r="AX48" i="12" s="1"/>
  <c r="Y44" i="12"/>
  <c r="AX44" i="12" s="1"/>
  <c r="Y75" i="12"/>
  <c r="AX75" i="12" s="1"/>
  <c r="Y70" i="12"/>
  <c r="AX70" i="12" s="1"/>
  <c r="Y67" i="12"/>
  <c r="AX67" i="12" s="1"/>
  <c r="Y63" i="12"/>
  <c r="AX63" i="12" s="1"/>
  <c r="Y49" i="12"/>
  <c r="AX49" i="12" s="1"/>
  <c r="Y45" i="12"/>
  <c r="AX45" i="12" s="1"/>
  <c r="Y68" i="12"/>
  <c r="AX68" i="12" s="1"/>
  <c r="Y64" i="12"/>
  <c r="AX64" i="12" s="1"/>
  <c r="Y47" i="12"/>
  <c r="AX47" i="12" s="1"/>
  <c r="Y42" i="12"/>
  <c r="AX42" i="12" s="1"/>
  <c r="Y43" i="12"/>
  <c r="AX43" i="12" s="1"/>
  <c r="Y65" i="12"/>
  <c r="AX65" i="12" s="1"/>
  <c r="Y40" i="12"/>
  <c r="AX40" i="12" s="1"/>
  <c r="Y22" i="12"/>
  <c r="AX22" i="12" s="1"/>
  <c r="Y18" i="12"/>
  <c r="AX18" i="12" s="1"/>
  <c r="Y46" i="12"/>
  <c r="AX46" i="12" s="1"/>
  <c r="Y41" i="12"/>
  <c r="AX41" i="12" s="1"/>
  <c r="Y37" i="12"/>
  <c r="AX37" i="12" s="1"/>
  <c r="Y23" i="12"/>
  <c r="AX23" i="12" s="1"/>
  <c r="Y19" i="12"/>
  <c r="AX19" i="12" s="1"/>
  <c r="Y15" i="12"/>
  <c r="AX15" i="12" s="1"/>
  <c r="Y72" i="12"/>
  <c r="AX72" i="12" s="1"/>
  <c r="Y20" i="12"/>
  <c r="AX20" i="12" s="1"/>
  <c r="Y25" i="12"/>
  <c r="AX25" i="12" s="1"/>
  <c r="Y17" i="12"/>
  <c r="AX17" i="12" s="1"/>
  <c r="Y39" i="12"/>
  <c r="AX39" i="12" s="1"/>
  <c r="Y24" i="12"/>
  <c r="AX24" i="12" s="1"/>
  <c r="Y16" i="12"/>
  <c r="AX16" i="12" s="1"/>
  <c r="Y50" i="12"/>
  <c r="AX50" i="12" s="1"/>
  <c r="Y38" i="12"/>
  <c r="AX38" i="12" s="1"/>
  <c r="Y21" i="12"/>
  <c r="AX21" i="12" s="1"/>
  <c r="Y13" i="12"/>
  <c r="AX13" i="12" s="1"/>
  <c r="Y14" i="12"/>
  <c r="AX14" i="12" s="1"/>
  <c r="Y12" i="12"/>
  <c r="W123" i="12"/>
  <c r="U5" i="7"/>
  <c r="W9" i="11"/>
  <c r="W22" i="11"/>
  <c r="X2" i="11"/>
  <c r="W23" i="11"/>
  <c r="W24" i="11" s="1"/>
  <c r="W15" i="11"/>
  <c r="W16" i="11"/>
  <c r="W8" i="11"/>
  <c r="AU93" i="2"/>
  <c r="S31" i="9"/>
  <c r="S51" i="9" s="1"/>
  <c r="U16" i="2" s="1"/>
  <c r="V108" i="12"/>
  <c r="V109" i="12" s="1"/>
  <c r="X27" i="12"/>
  <c r="X28" i="12"/>
  <c r="X53" i="12"/>
  <c r="X52" i="12"/>
  <c r="X105" i="12"/>
  <c r="X104" i="12"/>
  <c r="AT52" i="6"/>
  <c r="U113" i="12"/>
  <c r="U118" i="12" s="1"/>
  <c r="U87" i="2"/>
  <c r="U88" i="2" s="1"/>
  <c r="AX89" i="12"/>
  <c r="W125" i="12"/>
  <c r="U6" i="9"/>
  <c r="AT71" i="2"/>
  <c r="AT74" i="2" s="1"/>
  <c r="AT77" i="2" s="1"/>
  <c r="AU21" i="8"/>
  <c r="V117" i="12"/>
  <c r="S31" i="7"/>
  <c r="S51" i="7" s="1"/>
  <c r="X49" i="2"/>
  <c r="AW31" i="12"/>
  <c r="AW32" i="12" s="1"/>
  <c r="N63" i="2"/>
  <c r="N33" i="2"/>
  <c r="AU27" i="9"/>
  <c r="V127" i="12"/>
  <c r="Z8" i="12"/>
  <c r="W3" i="11"/>
  <c r="X4" i="8"/>
  <c r="X4" i="10"/>
  <c r="X4" i="9"/>
  <c r="X3" i="7"/>
  <c r="W4" i="6"/>
  <c r="Z3" i="2"/>
  <c r="AA4" i="2"/>
  <c r="AU27" i="7"/>
  <c r="T43" i="6"/>
  <c r="AT51" i="7"/>
  <c r="AT48" i="6"/>
  <c r="AT81" i="2" l="1"/>
  <c r="AU79" i="2" s="1"/>
  <c r="AX52" i="12"/>
  <c r="AX124" i="12" s="1"/>
  <c r="AX53" i="12"/>
  <c r="R55" i="6"/>
  <c r="R57" i="6" s="1"/>
  <c r="U14" i="2"/>
  <c r="U19" i="2" s="1"/>
  <c r="V113" i="12"/>
  <c r="V87" i="2"/>
  <c r="V88" i="2" s="1"/>
  <c r="AW88" i="2" s="1"/>
  <c r="AU26" i="8"/>
  <c r="X106" i="12"/>
  <c r="X107" i="12"/>
  <c r="X108" i="12" s="1"/>
  <c r="X109" i="12" s="1"/>
  <c r="V9" i="10"/>
  <c r="X123" i="12"/>
  <c r="V5" i="7"/>
  <c r="W17" i="11"/>
  <c r="W127" i="12"/>
  <c r="U51" i="6"/>
  <c r="V10" i="7" s="1"/>
  <c r="U48" i="6"/>
  <c r="X8" i="2"/>
  <c r="U30" i="8"/>
  <c r="U36" i="8"/>
  <c r="U29" i="8"/>
  <c r="U21" i="8"/>
  <c r="S19" i="2"/>
  <c r="AV14" i="2"/>
  <c r="BF14" i="2" s="1"/>
  <c r="AU26" i="11"/>
  <c r="AU22" i="11"/>
  <c r="AU23" i="11"/>
  <c r="AU10" i="7"/>
  <c r="AU12" i="7" s="1"/>
  <c r="AU34" i="7"/>
  <c r="V68" i="2"/>
  <c r="AW68" i="2" s="1"/>
  <c r="V49" i="2"/>
  <c r="AW46" i="2"/>
  <c r="AW49" i="2" s="1"/>
  <c r="AW40" i="2"/>
  <c r="V66" i="2"/>
  <c r="AW66" i="2" s="1"/>
  <c r="T31" i="9"/>
  <c r="T51" i="9" s="1"/>
  <c r="V16" i="2" s="1"/>
  <c r="AW16" i="2" s="1"/>
  <c r="V47" i="6"/>
  <c r="AU40" i="6"/>
  <c r="U10" i="9"/>
  <c r="W108" i="12"/>
  <c r="W109" i="12" s="1"/>
  <c r="X27" i="6"/>
  <c r="Y7" i="6"/>
  <c r="X24" i="6"/>
  <c r="X29" i="6" s="1"/>
  <c r="X30" i="6" s="1"/>
  <c r="X125" i="12"/>
  <c r="V6" i="9"/>
  <c r="I43" i="2"/>
  <c r="I54" i="2" s="1"/>
  <c r="J79" i="2"/>
  <c r="J81" i="2" s="1"/>
  <c r="J39" i="2" s="1"/>
  <c r="AT49" i="6"/>
  <c r="AU31" i="7"/>
  <c r="AU31" i="9"/>
  <c r="N71" i="2"/>
  <c r="N80" i="2" s="1"/>
  <c r="AX104" i="12"/>
  <c r="AX126" i="12" s="1"/>
  <c r="AX105" i="12"/>
  <c r="AT53" i="6"/>
  <c r="X124" i="12"/>
  <c r="V6" i="8"/>
  <c r="W10" i="11"/>
  <c r="Y28" i="12"/>
  <c r="Y27" i="12"/>
  <c r="Y52" i="12"/>
  <c r="Y53" i="12"/>
  <c r="Y79" i="12"/>
  <c r="Y80" i="12"/>
  <c r="T31" i="7"/>
  <c r="AX62" i="12"/>
  <c r="P61" i="6"/>
  <c r="P59" i="6"/>
  <c r="P57" i="6"/>
  <c r="Q57" i="6"/>
  <c r="T49" i="6"/>
  <c r="T52" i="6"/>
  <c r="W116" i="12"/>
  <c r="U40" i="10"/>
  <c r="U25" i="10"/>
  <c r="U32" i="10"/>
  <c r="U31" i="10"/>
  <c r="W46" i="2"/>
  <c r="U10" i="8"/>
  <c r="AU8" i="11"/>
  <c r="AU9" i="11"/>
  <c r="L51" i="2"/>
  <c r="K52" i="2"/>
  <c r="V11" i="2"/>
  <c r="AW10" i="2"/>
  <c r="V42" i="6"/>
  <c r="V46" i="6"/>
  <c r="AU46" i="6" s="1"/>
  <c r="U12" i="9"/>
  <c r="U12" i="10"/>
  <c r="AU29" i="8"/>
  <c r="AB3" i="6"/>
  <c r="AU22" i="2"/>
  <c r="Z36" i="6"/>
  <c r="AU16" i="11"/>
  <c r="AU15" i="11" s="1"/>
  <c r="T19" i="2"/>
  <c r="AS55" i="6"/>
  <c r="BD51" i="7"/>
  <c r="BC55" i="6" s="1"/>
  <c r="AA8" i="12"/>
  <c r="X3" i="11"/>
  <c r="Y4" i="10"/>
  <c r="Y4" i="9"/>
  <c r="Y3" i="7"/>
  <c r="X4" i="6"/>
  <c r="Y4" i="8"/>
  <c r="AA3" i="2"/>
  <c r="AB4" i="2"/>
  <c r="Z102" i="12"/>
  <c r="Z99" i="12"/>
  <c r="Z100" i="12"/>
  <c r="Z96" i="12"/>
  <c r="Z101" i="12"/>
  <c r="Z95" i="12"/>
  <c r="Z91" i="12"/>
  <c r="Z98" i="12"/>
  <c r="Z92" i="12"/>
  <c r="Z93" i="12"/>
  <c r="Z89" i="12"/>
  <c r="Z94" i="12"/>
  <c r="Z77" i="12"/>
  <c r="Z74" i="12"/>
  <c r="Z70" i="12"/>
  <c r="Z97" i="12"/>
  <c r="Z75" i="12"/>
  <c r="Z76" i="12"/>
  <c r="Z73" i="12"/>
  <c r="Z67" i="12"/>
  <c r="Z63" i="12"/>
  <c r="Z49" i="12"/>
  <c r="Z45" i="12"/>
  <c r="Z90" i="12"/>
  <c r="Z72" i="12"/>
  <c r="Z68" i="12"/>
  <c r="Z64" i="12"/>
  <c r="Z50" i="12"/>
  <c r="Z46" i="12"/>
  <c r="Z65" i="12"/>
  <c r="Z48" i="12"/>
  <c r="Z69" i="12"/>
  <c r="Z62" i="12"/>
  <c r="Z47" i="12"/>
  <c r="Z44" i="12"/>
  <c r="Z41" i="12"/>
  <c r="Z37" i="12"/>
  <c r="Z23" i="12"/>
  <c r="Z19" i="12"/>
  <c r="Z15" i="12"/>
  <c r="Z71" i="12"/>
  <c r="Z38" i="12"/>
  <c r="Z24" i="12"/>
  <c r="Z20" i="12"/>
  <c r="Z16" i="12"/>
  <c r="Z66" i="12"/>
  <c r="Z43" i="12"/>
  <c r="Z40" i="12"/>
  <c r="Z25" i="12"/>
  <c r="Z17" i="12"/>
  <c r="Z39" i="12"/>
  <c r="Z22" i="12"/>
  <c r="Z21" i="12"/>
  <c r="Z42" i="12"/>
  <c r="Z18" i="12"/>
  <c r="Z14" i="12"/>
  <c r="Z12" i="12"/>
  <c r="Z13" i="12"/>
  <c r="V118" i="12"/>
  <c r="V92" i="2"/>
  <c r="X54" i="12"/>
  <c r="X56" i="12" s="1"/>
  <c r="X57" i="12" s="1"/>
  <c r="X55" i="12"/>
  <c r="V9" i="8"/>
  <c r="W26" i="11"/>
  <c r="Z18" i="2" s="1"/>
  <c r="T24" i="7"/>
  <c r="AU21" i="7"/>
  <c r="W10" i="2"/>
  <c r="W40" i="2"/>
  <c r="W66" i="2" s="1"/>
  <c r="AU37" i="9"/>
  <c r="T28" i="10"/>
  <c r="AU25" i="10"/>
  <c r="T43" i="10"/>
  <c r="AU40" i="10"/>
  <c r="X35" i="6"/>
  <c r="W37" i="6"/>
  <c r="W40" i="6"/>
  <c r="W83" i="12"/>
  <c r="W84" i="12" s="1"/>
  <c r="Q22" i="2"/>
  <c r="Q25" i="2"/>
  <c r="W29" i="6"/>
  <c r="AX12" i="12"/>
  <c r="AU10" i="8"/>
  <c r="U93" i="2"/>
  <c r="Q61" i="6"/>
  <c r="Q59" i="6"/>
  <c r="T51" i="7"/>
  <c r="U27" i="9"/>
  <c r="U28" i="9"/>
  <c r="U34" i="9"/>
  <c r="X126" i="12"/>
  <c r="V6" i="10"/>
  <c r="X114" i="12"/>
  <c r="X30" i="12"/>
  <c r="X29" i="12"/>
  <c r="X31" i="12" s="1"/>
  <c r="X32" i="12" s="1"/>
  <c r="V8" i="7"/>
  <c r="X22" i="11"/>
  <c r="Y2" i="11"/>
  <c r="X23" i="11"/>
  <c r="X24" i="11" s="1"/>
  <c r="X15" i="11"/>
  <c r="X16" i="11"/>
  <c r="X17" i="11" s="1"/>
  <c r="X8" i="11"/>
  <c r="X9" i="11"/>
  <c r="X10" i="11" s="1"/>
  <c r="U28" i="7"/>
  <c r="U34" i="7"/>
  <c r="U27" i="7"/>
  <c r="U21" i="7"/>
  <c r="Y104" i="12"/>
  <c r="Y105" i="12"/>
  <c r="V30" i="6"/>
  <c r="AU29" i="6"/>
  <c r="AU51" i="9"/>
  <c r="U10" i="7"/>
  <c r="W115" i="12"/>
  <c r="W117" i="12" s="1"/>
  <c r="U9" i="7"/>
  <c r="AB58" i="2"/>
  <c r="U12" i="8"/>
  <c r="T37" i="10"/>
  <c r="T60" i="10" s="1"/>
  <c r="V17" i="2" s="1"/>
  <c r="AW17" i="2" s="1"/>
  <c r="AU31" i="10"/>
  <c r="AB57" i="2"/>
  <c r="AW117" i="12"/>
  <c r="AW118" i="12" s="1"/>
  <c r="T39" i="8"/>
  <c r="T54" i="8" s="1"/>
  <c r="V15" i="2" s="1"/>
  <c r="AW15" i="2" s="1"/>
  <c r="AU36" i="8"/>
  <c r="R29" i="2"/>
  <c r="R26" i="2"/>
  <c r="X82" i="12"/>
  <c r="X83" i="12"/>
  <c r="X84" i="12" s="1"/>
  <c r="X81" i="12"/>
  <c r="V9" i="9"/>
  <c r="P26" i="2"/>
  <c r="P29" i="2"/>
  <c r="AU25" i="2"/>
  <c r="W92" i="2" l="1"/>
  <c r="AU26" i="2"/>
  <c r="V10" i="9"/>
  <c r="AU39" i="8"/>
  <c r="Y106" i="12"/>
  <c r="Y107" i="12"/>
  <c r="W9" i="10"/>
  <c r="U37" i="7"/>
  <c r="U37" i="9"/>
  <c r="W30" i="6"/>
  <c r="AW92" i="2"/>
  <c r="Y3" i="11"/>
  <c r="AB8" i="12"/>
  <c r="Z4" i="8"/>
  <c r="Z4" i="10"/>
  <c r="Z4" i="9"/>
  <c r="Z3" i="7"/>
  <c r="Y4" i="6"/>
  <c r="AB3" i="2"/>
  <c r="AC4" i="2"/>
  <c r="AA102" i="12"/>
  <c r="AA100" i="12"/>
  <c r="AA96" i="12"/>
  <c r="AA101" i="12"/>
  <c r="AA97" i="12"/>
  <c r="AA98" i="12"/>
  <c r="AA99" i="12"/>
  <c r="AA92" i="12"/>
  <c r="AA93" i="12"/>
  <c r="AA89" i="12"/>
  <c r="AA94" i="12"/>
  <c r="AA90" i="12"/>
  <c r="AA74" i="12"/>
  <c r="AA75" i="12"/>
  <c r="AA71" i="12"/>
  <c r="AA91" i="12"/>
  <c r="AA76" i="12"/>
  <c r="AA72" i="12"/>
  <c r="AA77" i="12"/>
  <c r="AA73" i="12"/>
  <c r="AA67" i="12"/>
  <c r="AA70" i="12"/>
  <c r="AA68" i="12"/>
  <c r="AA64" i="12"/>
  <c r="AA50" i="12"/>
  <c r="AA46" i="12"/>
  <c r="AA95" i="12"/>
  <c r="AA69" i="12"/>
  <c r="AA65" i="12"/>
  <c r="AA47" i="12"/>
  <c r="AA66" i="12"/>
  <c r="AA49" i="12"/>
  <c r="AA43" i="12"/>
  <c r="AA62" i="12"/>
  <c r="AA45" i="12"/>
  <c r="AA44" i="12"/>
  <c r="AA42" i="12"/>
  <c r="AA38" i="12"/>
  <c r="AA24" i="12"/>
  <c r="AA20" i="12"/>
  <c r="AA16" i="12"/>
  <c r="AA63" i="12"/>
  <c r="AA39" i="12"/>
  <c r="AA25" i="12"/>
  <c r="AA21" i="12"/>
  <c r="AA17" i="12"/>
  <c r="AA48" i="12"/>
  <c r="AA37" i="12"/>
  <c r="AA22" i="12"/>
  <c r="AA14" i="12"/>
  <c r="AA19" i="12"/>
  <c r="AA41" i="12"/>
  <c r="AA18" i="12"/>
  <c r="AA40" i="12"/>
  <c r="AA23" i="12"/>
  <c r="AA15" i="12"/>
  <c r="AA12" i="12"/>
  <c r="AA13" i="12"/>
  <c r="T90" i="2"/>
  <c r="T89" i="2"/>
  <c r="T21" i="2"/>
  <c r="T93" i="2"/>
  <c r="AA36" i="6"/>
  <c r="AU33" i="8"/>
  <c r="Y125" i="12"/>
  <c r="W6" i="9"/>
  <c r="Y114" i="12"/>
  <c r="Y29" i="12"/>
  <c r="Y30" i="12"/>
  <c r="W8" i="7"/>
  <c r="V28" i="9"/>
  <c r="V34" i="9"/>
  <c r="V37" i="9" s="1"/>
  <c r="V27" i="9"/>
  <c r="V31" i="9" s="1"/>
  <c r="Y9" i="2"/>
  <c r="AU47" i="6"/>
  <c r="U33" i="8"/>
  <c r="V34" i="7"/>
  <c r="V37" i="7" s="1"/>
  <c r="V27" i="7"/>
  <c r="V28" i="7"/>
  <c r="V21" i="7"/>
  <c r="V24" i="7" s="1"/>
  <c r="V10" i="10"/>
  <c r="P31" i="2"/>
  <c r="AU31" i="2" s="1"/>
  <c r="AU29" i="2"/>
  <c r="Y126" i="12"/>
  <c r="W6" i="10"/>
  <c r="AU12" i="8"/>
  <c r="Q26" i="2"/>
  <c r="Q29" i="2"/>
  <c r="W47" i="6"/>
  <c r="AU43" i="10"/>
  <c r="AU24" i="7"/>
  <c r="Z104" i="12"/>
  <c r="Z105" i="12"/>
  <c r="BC61" i="6"/>
  <c r="BC59" i="6"/>
  <c r="AC3" i="6"/>
  <c r="V48" i="6"/>
  <c r="V51" i="6"/>
  <c r="Y8" i="2"/>
  <c r="W68" i="2"/>
  <c r="W49" i="2"/>
  <c r="X68" i="2"/>
  <c r="U28" i="10"/>
  <c r="T53" i="6"/>
  <c r="AX79" i="12"/>
  <c r="AX125" i="12" s="1"/>
  <c r="AX80" i="12"/>
  <c r="Y54" i="12"/>
  <c r="Y55" i="12"/>
  <c r="Y56" i="12"/>
  <c r="Y57" i="12" s="1"/>
  <c r="W9" i="8"/>
  <c r="AU51" i="7"/>
  <c r="AU37" i="7"/>
  <c r="U39" i="8"/>
  <c r="X10" i="2"/>
  <c r="X40" i="2"/>
  <c r="X66" i="2" s="1"/>
  <c r="X127" i="12"/>
  <c r="R31" i="2"/>
  <c r="R32" i="2" s="1"/>
  <c r="AU37" i="10"/>
  <c r="AC58" i="2"/>
  <c r="AU30" i="6"/>
  <c r="U24" i="7"/>
  <c r="X26" i="11"/>
  <c r="AA18" i="2" s="1"/>
  <c r="X115" i="12"/>
  <c r="X117" i="12" s="1"/>
  <c r="V9" i="7"/>
  <c r="V31" i="10"/>
  <c r="V40" i="10"/>
  <c r="V43" i="10" s="1"/>
  <c r="V25" i="10"/>
  <c r="V28" i="10" s="1"/>
  <c r="V32" i="10"/>
  <c r="U31" i="9"/>
  <c r="U51" i="9" s="1"/>
  <c r="W16" i="2" s="1"/>
  <c r="AX28" i="12"/>
  <c r="AX27" i="12"/>
  <c r="AX123" i="12" s="1"/>
  <c r="AX127" i="12" s="1"/>
  <c r="W42" i="6"/>
  <c r="W46" i="6"/>
  <c r="W11" i="2"/>
  <c r="AS61" i="6"/>
  <c r="AS57" i="6"/>
  <c r="AS59" i="6"/>
  <c r="V43" i="6"/>
  <c r="AU42" i="6"/>
  <c r="U43" i="10"/>
  <c r="Y124" i="12"/>
  <c r="W6" i="8"/>
  <c r="V36" i="8"/>
  <c r="V39" i="8" s="1"/>
  <c r="V29" i="8"/>
  <c r="V33" i="8" s="1"/>
  <c r="V21" i="8"/>
  <c r="V26" i="8" s="1"/>
  <c r="V30" i="8"/>
  <c r="J43" i="2"/>
  <c r="J54" i="2" s="1"/>
  <c r="K79" i="2"/>
  <c r="K81" i="2" s="1"/>
  <c r="K39" i="2" s="1"/>
  <c r="AS39" i="2"/>
  <c r="AS43" i="2" s="1"/>
  <c r="AS54" i="2" s="1"/>
  <c r="S90" i="2"/>
  <c r="AV90" i="2" s="1"/>
  <c r="BF90" i="2" s="1"/>
  <c r="S89" i="2"/>
  <c r="AV89" i="2" s="1"/>
  <c r="BF89" i="2" s="1"/>
  <c r="S21" i="2"/>
  <c r="S93" i="2"/>
  <c r="AV19" i="2"/>
  <c r="U49" i="6"/>
  <c r="U52" i="6"/>
  <c r="U53" i="6" s="1"/>
  <c r="W113" i="12"/>
  <c r="W118" i="12" s="1"/>
  <c r="W87" i="2"/>
  <c r="W88" i="2" s="1"/>
  <c r="V12" i="10"/>
  <c r="U90" i="2"/>
  <c r="U89" i="2"/>
  <c r="U21" i="2"/>
  <c r="AX54" i="12"/>
  <c r="AX55" i="12"/>
  <c r="AX56" i="12" s="1"/>
  <c r="AX57" i="12" s="1"/>
  <c r="V12" i="9"/>
  <c r="V51" i="9" s="1"/>
  <c r="X16" i="2" s="1"/>
  <c r="AC57" i="2"/>
  <c r="U31" i="7"/>
  <c r="Y23" i="11"/>
  <c r="Y24" i="11" s="1"/>
  <c r="Y15" i="11"/>
  <c r="Y16" i="11"/>
  <c r="Y17" i="11" s="1"/>
  <c r="AV17" i="11" s="1"/>
  <c r="Y8" i="11"/>
  <c r="Y9" i="11"/>
  <c r="Y10" i="11" s="1"/>
  <c r="AV10" i="11" s="1"/>
  <c r="Y22" i="11"/>
  <c r="Z2" i="11"/>
  <c r="X116" i="12"/>
  <c r="S55" i="6"/>
  <c r="V14" i="2"/>
  <c r="Y35" i="6"/>
  <c r="X37" i="6"/>
  <c r="X40" i="6"/>
  <c r="X47" i="6" s="1"/>
  <c r="AA9" i="2" s="1"/>
  <c r="AA46" i="2" s="1"/>
  <c r="AU28" i="10"/>
  <c r="U12" i="7"/>
  <c r="U51" i="7" s="1"/>
  <c r="V10" i="8"/>
  <c r="Z28" i="12"/>
  <c r="Z27" i="12"/>
  <c r="Z52" i="12"/>
  <c r="Z53" i="12"/>
  <c r="Z79" i="12"/>
  <c r="Z80" i="12"/>
  <c r="AW11" i="2"/>
  <c r="M51" i="2"/>
  <c r="L52" i="2"/>
  <c r="U37" i="10"/>
  <c r="U60" i="10" s="1"/>
  <c r="W17" i="2" s="1"/>
  <c r="Y82" i="12"/>
  <c r="Y83" i="12"/>
  <c r="Y84" i="12" s="1"/>
  <c r="Y81" i="12"/>
  <c r="W9" i="9"/>
  <c r="AV9" i="9" s="1"/>
  <c r="Y123" i="12"/>
  <c r="Y127" i="12" s="1"/>
  <c r="W5" i="7"/>
  <c r="AX106" i="12"/>
  <c r="AX108" i="12" s="1"/>
  <c r="AX109" i="12" s="1"/>
  <c r="AX107" i="12"/>
  <c r="AV7" i="6"/>
  <c r="AV35" i="6" s="1"/>
  <c r="Z7" i="6"/>
  <c r="Y27" i="6"/>
  <c r="AV27" i="6" s="1"/>
  <c r="Y24" i="6"/>
  <c r="U26" i="8"/>
  <c r="U54" i="8" s="1"/>
  <c r="W15" i="2" s="1"/>
  <c r="R61" i="6"/>
  <c r="R59" i="6"/>
  <c r="P32" i="2" l="1"/>
  <c r="P33" i="2" s="1"/>
  <c r="X92" i="2"/>
  <c r="AV15" i="11"/>
  <c r="AV16" i="11"/>
  <c r="R63" i="2"/>
  <c r="R71" i="2" s="1"/>
  <c r="R80" i="2" s="1"/>
  <c r="R33" i="2"/>
  <c r="AV9" i="11"/>
  <c r="Y29" i="6"/>
  <c r="AV24" i="6"/>
  <c r="Y113" i="12"/>
  <c r="Y87" i="2"/>
  <c r="Z125" i="12"/>
  <c r="X6" i="9"/>
  <c r="AU60" i="10"/>
  <c r="V19" i="2"/>
  <c r="AW14" i="2"/>
  <c r="BF19" i="2"/>
  <c r="BF93" i="2" s="1"/>
  <c r="AV93" i="2"/>
  <c r="AX114" i="12"/>
  <c r="AX29" i="12"/>
  <c r="AX31" i="12" s="1"/>
  <c r="AX32" i="12" s="1"/>
  <c r="AX30" i="12"/>
  <c r="X113" i="12"/>
  <c r="X118" i="12" s="1"/>
  <c r="X87" i="2"/>
  <c r="X88" i="2" s="1"/>
  <c r="Y88" i="2"/>
  <c r="Y10" i="2"/>
  <c r="Y40" i="2"/>
  <c r="AX8" i="2"/>
  <c r="AD3" i="6"/>
  <c r="Z9" i="2"/>
  <c r="AU54" i="8"/>
  <c r="V12" i="7"/>
  <c r="Y46" i="2"/>
  <c r="AX9" i="2"/>
  <c r="Y115" i="12"/>
  <c r="W9" i="7"/>
  <c r="AV9" i="7" s="1"/>
  <c r="V12" i="8"/>
  <c r="V54" i="8" s="1"/>
  <c r="X15" i="2" s="1"/>
  <c r="AV9" i="10"/>
  <c r="AT51" i="2"/>
  <c r="AT52" i="2" s="1"/>
  <c r="N51" i="2"/>
  <c r="M52" i="2"/>
  <c r="Z123" i="12"/>
  <c r="X5" i="7"/>
  <c r="T55" i="6"/>
  <c r="W14" i="2"/>
  <c r="AA49" i="2"/>
  <c r="S61" i="6"/>
  <c r="S57" i="6"/>
  <c r="S59" i="6"/>
  <c r="Y26" i="11"/>
  <c r="AB18" i="2" s="1"/>
  <c r="AY18" i="2" s="1"/>
  <c r="AD57" i="2"/>
  <c r="W36" i="8"/>
  <c r="W39" i="8" s="1"/>
  <c r="W29" i="8"/>
  <c r="W33" i="8" s="1"/>
  <c r="W21" i="8"/>
  <c r="W30" i="8"/>
  <c r="AV30" i="8" s="1"/>
  <c r="AV6" i="8"/>
  <c r="W43" i="6"/>
  <c r="W10" i="8"/>
  <c r="AV10" i="8" s="1"/>
  <c r="W10" i="7"/>
  <c r="AU51" i="6"/>
  <c r="Q31" i="2"/>
  <c r="Q32" i="2" s="1"/>
  <c r="P63" i="2"/>
  <c r="AU32" i="2"/>
  <c r="W12" i="7"/>
  <c r="AV8" i="7"/>
  <c r="T25" i="2"/>
  <c r="T22" i="2"/>
  <c r="AA80" i="12"/>
  <c r="AA79" i="12"/>
  <c r="AA104" i="12"/>
  <c r="AA105" i="12"/>
  <c r="Z27" i="6"/>
  <c r="AA7" i="6"/>
  <c r="Z24" i="6"/>
  <c r="W10" i="9"/>
  <c r="AV10" i="9" s="1"/>
  <c r="Z55" i="12"/>
  <c r="Z56" i="12"/>
  <c r="Z57" i="12" s="1"/>
  <c r="Z54" i="12"/>
  <c r="X9" i="8"/>
  <c r="Z114" i="12"/>
  <c r="Z29" i="12"/>
  <c r="Z31" i="12" s="1"/>
  <c r="Z32" i="12" s="1"/>
  <c r="Z30" i="12"/>
  <c r="X8" i="7"/>
  <c r="X42" i="6"/>
  <c r="X43" i="6" s="1"/>
  <c r="X46" i="6"/>
  <c r="S25" i="2"/>
  <c r="S22" i="2"/>
  <c r="AV21" i="2"/>
  <c r="L79" i="2"/>
  <c r="L81" i="2" s="1"/>
  <c r="L39" i="2" s="1"/>
  <c r="K43" i="2"/>
  <c r="K54" i="2" s="1"/>
  <c r="V37" i="10"/>
  <c r="V60" i="10" s="1"/>
  <c r="X17" i="2" s="1"/>
  <c r="X11" i="2"/>
  <c r="W12" i="8"/>
  <c r="AV9" i="8"/>
  <c r="V52" i="6"/>
  <c r="V53" i="6" s="1"/>
  <c r="V49" i="6"/>
  <c r="AU48" i="6"/>
  <c r="Z107" i="12"/>
  <c r="Z108" i="12" s="1"/>
  <c r="Z109" i="12" s="1"/>
  <c r="Z106" i="12"/>
  <c r="X9" i="10"/>
  <c r="W31" i="10"/>
  <c r="W40" i="10"/>
  <c r="W32" i="10"/>
  <c r="AV32" i="10" s="1"/>
  <c r="W25" i="10"/>
  <c r="W28" i="10" s="1"/>
  <c r="AV6" i="10"/>
  <c r="V31" i="7"/>
  <c r="Y116" i="12"/>
  <c r="Y117" i="12" s="1"/>
  <c r="W34" i="9"/>
  <c r="W37" i="9" s="1"/>
  <c r="W27" i="9"/>
  <c r="W28" i="9"/>
  <c r="AV28" i="9" s="1"/>
  <c r="AV6" i="9"/>
  <c r="AA27" i="12"/>
  <c r="AA28" i="12"/>
  <c r="AB101" i="12"/>
  <c r="AY101" i="12" s="1"/>
  <c r="AB97" i="12"/>
  <c r="AY97" i="12" s="1"/>
  <c r="AB98" i="12"/>
  <c r="AY98" i="12" s="1"/>
  <c r="AB99" i="12"/>
  <c r="AY99" i="12" s="1"/>
  <c r="AB102" i="12"/>
  <c r="AY102" i="12" s="1"/>
  <c r="AB96" i="12"/>
  <c r="AY96" i="12" s="1"/>
  <c r="AB93" i="12"/>
  <c r="AY93" i="12" s="1"/>
  <c r="AB89" i="12"/>
  <c r="AB94" i="12"/>
  <c r="AY94" i="12" s="1"/>
  <c r="AB90" i="12"/>
  <c r="AY90" i="12" s="1"/>
  <c r="AB95" i="12"/>
  <c r="AY95" i="12" s="1"/>
  <c r="AB91" i="12"/>
  <c r="AY91" i="12" s="1"/>
  <c r="AB100" i="12"/>
  <c r="AY100" i="12" s="1"/>
  <c r="AB75" i="12"/>
  <c r="AY75" i="12" s="1"/>
  <c r="AB92" i="12"/>
  <c r="AY92" i="12" s="1"/>
  <c r="AB76" i="12"/>
  <c r="AY76" i="12" s="1"/>
  <c r="AB72" i="12"/>
  <c r="AY72" i="12" s="1"/>
  <c r="AB77" i="12"/>
  <c r="AY77" i="12" s="1"/>
  <c r="AB73" i="12"/>
  <c r="AY73" i="12" s="1"/>
  <c r="AB70" i="12"/>
  <c r="AY70" i="12" s="1"/>
  <c r="AB68" i="12"/>
  <c r="AY68" i="12" s="1"/>
  <c r="AB69" i="12"/>
  <c r="AY69" i="12" s="1"/>
  <c r="AB65" i="12"/>
  <c r="AY65" i="12" s="1"/>
  <c r="AB47" i="12"/>
  <c r="AY47" i="12" s="1"/>
  <c r="AB43" i="12"/>
  <c r="AY43" i="12" s="1"/>
  <c r="AB74" i="12"/>
  <c r="AY74" i="12" s="1"/>
  <c r="AB71" i="12"/>
  <c r="AY71" i="12" s="1"/>
  <c r="AB66" i="12"/>
  <c r="AY66" i="12" s="1"/>
  <c r="AB62" i="12"/>
  <c r="AB48" i="12"/>
  <c r="AY48" i="12" s="1"/>
  <c r="AB67" i="12"/>
  <c r="AY67" i="12" s="1"/>
  <c r="AB63" i="12"/>
  <c r="AY63" i="12" s="1"/>
  <c r="AB46" i="12"/>
  <c r="AY46" i="12" s="1"/>
  <c r="AB50" i="12"/>
  <c r="AY50" i="12" s="1"/>
  <c r="AB64" i="12"/>
  <c r="AY64" i="12" s="1"/>
  <c r="AB39" i="12"/>
  <c r="AY39" i="12" s="1"/>
  <c r="AB25" i="12"/>
  <c r="AY25" i="12" s="1"/>
  <c r="AB21" i="12"/>
  <c r="AY21" i="12" s="1"/>
  <c r="AB17" i="12"/>
  <c r="AY17" i="12" s="1"/>
  <c r="AB45" i="12"/>
  <c r="AY45" i="12" s="1"/>
  <c r="AB42" i="12"/>
  <c r="AY42" i="12" s="1"/>
  <c r="AB40" i="12"/>
  <c r="AY40" i="12" s="1"/>
  <c r="AB22" i="12"/>
  <c r="AY22" i="12" s="1"/>
  <c r="AB18" i="12"/>
  <c r="AY18" i="12" s="1"/>
  <c r="AB19" i="12"/>
  <c r="AY19" i="12" s="1"/>
  <c r="AB49" i="12"/>
  <c r="AY49" i="12" s="1"/>
  <c r="AB41" i="12"/>
  <c r="AY41" i="12" s="1"/>
  <c r="AB24" i="12"/>
  <c r="AY24" i="12" s="1"/>
  <c r="AB16" i="12"/>
  <c r="AY16" i="12" s="1"/>
  <c r="AB44" i="12"/>
  <c r="AY44" i="12" s="1"/>
  <c r="AB38" i="12"/>
  <c r="AY38" i="12" s="1"/>
  <c r="AB23" i="12"/>
  <c r="AY23" i="12" s="1"/>
  <c r="AB37" i="12"/>
  <c r="AB20" i="12"/>
  <c r="AY20" i="12" s="1"/>
  <c r="AB14" i="12"/>
  <c r="AY14" i="12" s="1"/>
  <c r="AB12" i="12"/>
  <c r="AB13" i="12"/>
  <c r="AY13" i="12" s="1"/>
  <c r="AB15" i="12"/>
  <c r="AY15" i="12" s="1"/>
  <c r="W10" i="10"/>
  <c r="W12" i="10" s="1"/>
  <c r="W34" i="7"/>
  <c r="W37" i="7" s="1"/>
  <c r="W27" i="7"/>
  <c r="W28" i="7"/>
  <c r="AV28" i="7" s="1"/>
  <c r="AV5" i="7"/>
  <c r="W21" i="7"/>
  <c r="Z83" i="12"/>
  <c r="Z84" i="12" s="1"/>
  <c r="Z81" i="12"/>
  <c r="Z82" i="12"/>
  <c r="X9" i="9"/>
  <c r="Z124" i="12"/>
  <c r="X6" i="8"/>
  <c r="Z35" i="6"/>
  <c r="Y37" i="6"/>
  <c r="Y40" i="6"/>
  <c r="Y47" i="6" s="1"/>
  <c r="AB9" i="2" s="1"/>
  <c r="AB46" i="2" s="1"/>
  <c r="Z16" i="11"/>
  <c r="Z8" i="11"/>
  <c r="Z9" i="11"/>
  <c r="Z10" i="11" s="1"/>
  <c r="Z22" i="11"/>
  <c r="AA2" i="11"/>
  <c r="Z23" i="11"/>
  <c r="Z15" i="11"/>
  <c r="U22" i="2"/>
  <c r="U25" i="2"/>
  <c r="AU43" i="6"/>
  <c r="AV24" i="11"/>
  <c r="W48" i="6"/>
  <c r="W51" i="6"/>
  <c r="Z8" i="2"/>
  <c r="AX113" i="12"/>
  <c r="AX87" i="2"/>
  <c r="AD58" i="2"/>
  <c r="AT55" i="6"/>
  <c r="AX82" i="12"/>
  <c r="AX81" i="12"/>
  <c r="AX83" i="12" s="1"/>
  <c r="AX84" i="12" s="1"/>
  <c r="AV25" i="10"/>
  <c r="Z126" i="12"/>
  <c r="X6" i="10"/>
  <c r="AV40" i="6"/>
  <c r="AV10" i="10"/>
  <c r="Y31" i="12"/>
  <c r="Y32" i="12" s="1"/>
  <c r="AB36" i="6"/>
  <c r="AA52" i="12"/>
  <c r="AA53" i="12"/>
  <c r="AC8" i="12"/>
  <c r="Z3" i="11"/>
  <c r="AA4" i="8"/>
  <c r="AA4" i="10"/>
  <c r="AA4" i="9"/>
  <c r="Z4" i="6"/>
  <c r="AA3" i="7"/>
  <c r="AD4" i="2"/>
  <c r="AC3" i="2"/>
  <c r="AV34" i="7"/>
  <c r="Y108" i="12"/>
  <c r="Y109" i="12" s="1"/>
  <c r="AX88" i="2" l="1"/>
  <c r="Q63" i="2"/>
  <c r="Q33" i="2"/>
  <c r="Y118" i="12"/>
  <c r="Y92" i="2"/>
  <c r="AC98" i="12"/>
  <c r="AC99" i="12"/>
  <c r="AC102" i="12"/>
  <c r="AC100" i="12"/>
  <c r="AC94" i="12"/>
  <c r="AC90" i="12"/>
  <c r="AC95" i="12"/>
  <c r="AC91" i="12"/>
  <c r="AC101" i="12"/>
  <c r="AC97" i="12"/>
  <c r="AC92" i="12"/>
  <c r="AC96" i="12"/>
  <c r="AC93" i="12"/>
  <c r="AC76" i="12"/>
  <c r="AC77" i="12"/>
  <c r="AC73" i="12"/>
  <c r="AC74" i="12"/>
  <c r="AC69" i="12"/>
  <c r="AC89" i="12"/>
  <c r="AC75" i="12"/>
  <c r="AC72" i="12"/>
  <c r="AC71" i="12"/>
  <c r="AC66" i="12"/>
  <c r="AC62" i="12"/>
  <c r="AC48" i="12"/>
  <c r="AC44" i="12"/>
  <c r="AC67" i="12"/>
  <c r="AC63" i="12"/>
  <c r="AC49" i="12"/>
  <c r="AC45" i="12"/>
  <c r="AC42" i="12"/>
  <c r="AC70" i="12"/>
  <c r="AC64" i="12"/>
  <c r="AC47" i="12"/>
  <c r="AC68" i="12"/>
  <c r="AC65" i="12"/>
  <c r="AC46" i="12"/>
  <c r="AC40" i="12"/>
  <c r="AC22" i="12"/>
  <c r="AC18" i="12"/>
  <c r="AC50" i="12"/>
  <c r="AC41" i="12"/>
  <c r="AC37" i="12"/>
  <c r="AC23" i="12"/>
  <c r="AC19" i="12"/>
  <c r="AC15" i="12"/>
  <c r="AC39" i="12"/>
  <c r="AC24" i="12"/>
  <c r="AC16" i="12"/>
  <c r="AC38" i="12"/>
  <c r="AC21" i="12"/>
  <c r="AC20" i="12"/>
  <c r="AC43" i="12"/>
  <c r="AC25" i="12"/>
  <c r="AC17" i="12"/>
  <c r="AC14" i="12"/>
  <c r="AC13" i="12"/>
  <c r="AC12" i="12"/>
  <c r="AC36" i="6"/>
  <c r="AE58" i="2"/>
  <c r="U26" i="2"/>
  <c r="U29" i="2"/>
  <c r="AA9" i="11"/>
  <c r="AA10" i="11" s="1"/>
  <c r="AA22" i="11"/>
  <c r="AB2" i="11"/>
  <c r="AA23" i="11"/>
  <c r="AA15" i="11"/>
  <c r="AA16" i="11"/>
  <c r="AA8" i="11"/>
  <c r="Z17" i="11"/>
  <c r="X29" i="8"/>
  <c r="X21" i="8"/>
  <c r="X30" i="8"/>
  <c r="X36" i="8"/>
  <c r="X10" i="9"/>
  <c r="AB27" i="12"/>
  <c r="AB28" i="12"/>
  <c r="AY12" i="12"/>
  <c r="AB105" i="12"/>
  <c r="AB104" i="12"/>
  <c r="AY89" i="12"/>
  <c r="AA114" i="12"/>
  <c r="AA30" i="12"/>
  <c r="AA31" i="12" s="1"/>
  <c r="AA32" i="12" s="1"/>
  <c r="AA29" i="12"/>
  <c r="Y8" i="7"/>
  <c r="AU49" i="6"/>
  <c r="AU52" i="6"/>
  <c r="M79" i="2"/>
  <c r="M81" i="2" s="1"/>
  <c r="M39" i="2" s="1"/>
  <c r="L43" i="2"/>
  <c r="L54" i="2" s="1"/>
  <c r="AA81" i="12"/>
  <c r="AA82" i="12"/>
  <c r="AA83" i="12"/>
  <c r="AA84" i="12" s="1"/>
  <c r="Y9" i="9"/>
  <c r="AV36" i="8"/>
  <c r="Z127" i="12"/>
  <c r="W12" i="9"/>
  <c r="AV12" i="10"/>
  <c r="V51" i="7"/>
  <c r="AV47" i="6"/>
  <c r="AD8" i="12"/>
  <c r="AA3" i="11"/>
  <c r="AB4" i="8"/>
  <c r="AB4" i="10"/>
  <c r="AB4" i="9"/>
  <c r="AB3" i="7"/>
  <c r="AA4" i="6"/>
  <c r="AD3" i="2"/>
  <c r="AE4" i="2"/>
  <c r="AA54" i="12"/>
  <c r="AA55" i="12"/>
  <c r="Y9" i="8"/>
  <c r="AV28" i="10"/>
  <c r="AT61" i="6"/>
  <c r="AT57" i="6"/>
  <c r="AT59" i="6"/>
  <c r="X10" i="7"/>
  <c r="X12" i="7" s="1"/>
  <c r="AB49" i="2"/>
  <c r="AY46" i="2"/>
  <c r="AY49" i="2" s="1"/>
  <c r="AB68" i="2"/>
  <c r="W31" i="7"/>
  <c r="W51" i="7" s="1"/>
  <c r="AV27" i="7"/>
  <c r="AA123" i="12"/>
  <c r="Y5" i="7"/>
  <c r="W31" i="9"/>
  <c r="AV27" i="9"/>
  <c r="W43" i="10"/>
  <c r="AV40" i="10"/>
  <c r="X10" i="10"/>
  <c r="AV12" i="8"/>
  <c r="AV22" i="2"/>
  <c r="BF21" i="2"/>
  <c r="BF22" i="2" s="1"/>
  <c r="X48" i="6"/>
  <c r="X51" i="6"/>
  <c r="Y10" i="7" s="1"/>
  <c r="AA8" i="2"/>
  <c r="Z116" i="12"/>
  <c r="X10" i="8"/>
  <c r="X12" i="8" s="1"/>
  <c r="Z29" i="6"/>
  <c r="AA106" i="12"/>
  <c r="AA107" i="12"/>
  <c r="AA108" i="12" s="1"/>
  <c r="AA109" i="12" s="1"/>
  <c r="Y9" i="10"/>
  <c r="P71" i="2"/>
  <c r="P80" i="2" s="1"/>
  <c r="AU80" i="2" s="1"/>
  <c r="AU63" i="2"/>
  <c r="AV10" i="7"/>
  <c r="AV12" i="7" s="1"/>
  <c r="W26" i="8"/>
  <c r="W54" i="8" s="1"/>
  <c r="Y15" i="2" s="1"/>
  <c r="AX15" i="2" s="1"/>
  <c r="AV21" i="8"/>
  <c r="AE57" i="2"/>
  <c r="W19" i="2"/>
  <c r="Y49" i="2"/>
  <c r="Y68" i="2"/>
  <c r="AX68" i="2" s="1"/>
  <c r="AX46" i="2"/>
  <c r="AX49" i="2" s="1"/>
  <c r="Y66" i="2"/>
  <c r="AX66" i="2" s="1"/>
  <c r="AX40" i="2"/>
  <c r="AX115" i="12"/>
  <c r="X34" i="9"/>
  <c r="X27" i="9"/>
  <c r="X28" i="9"/>
  <c r="AA124" i="12"/>
  <c r="Y6" i="8"/>
  <c r="X40" i="10"/>
  <c r="X32" i="10"/>
  <c r="X31" i="10"/>
  <c r="X25" i="10"/>
  <c r="W49" i="6"/>
  <c r="W52" i="6"/>
  <c r="Y42" i="6"/>
  <c r="Y43" i="6" s="1"/>
  <c r="Y46" i="6"/>
  <c r="X12" i="9"/>
  <c r="W24" i="7"/>
  <c r="AV21" i="7"/>
  <c r="W37" i="10"/>
  <c r="W60" i="10" s="1"/>
  <c r="Y17" i="2" s="1"/>
  <c r="AX17" i="2" s="1"/>
  <c r="AV31" i="10"/>
  <c r="Z115" i="12"/>
  <c r="X9" i="7"/>
  <c r="AB7" i="6"/>
  <c r="AA27" i="6"/>
  <c r="AA24" i="6"/>
  <c r="AA126" i="12"/>
  <c r="Y6" i="10"/>
  <c r="T61" i="6"/>
  <c r="T59" i="6"/>
  <c r="T57" i="6"/>
  <c r="O51" i="2"/>
  <c r="N52" i="2"/>
  <c r="AV34" i="9"/>
  <c r="AV29" i="8"/>
  <c r="Y11" i="2"/>
  <c r="AX10" i="2"/>
  <c r="V90" i="2"/>
  <c r="AW90" i="2" s="1"/>
  <c r="V89" i="2"/>
  <c r="AW89" i="2" s="1"/>
  <c r="V21" i="2"/>
  <c r="V93" i="2"/>
  <c r="AW19" i="2"/>
  <c r="AV12" i="9"/>
  <c r="AV37" i="6"/>
  <c r="AV37" i="7"/>
  <c r="Z10" i="2"/>
  <c r="Z40" i="2"/>
  <c r="Z66" i="2" s="1"/>
  <c r="AV26" i="11"/>
  <c r="AV22" i="11"/>
  <c r="AV23" i="11"/>
  <c r="Z24" i="11"/>
  <c r="AA35" i="6"/>
  <c r="Z37" i="6"/>
  <c r="Z40" i="6"/>
  <c r="AB53" i="12"/>
  <c r="AB52" i="12"/>
  <c r="AY37" i="12"/>
  <c r="AB79" i="12"/>
  <c r="AB80" i="12"/>
  <c r="AY62" i="12"/>
  <c r="S29" i="2"/>
  <c r="S26" i="2"/>
  <c r="AV25" i="2"/>
  <c r="Z117" i="12"/>
  <c r="AA125" i="12"/>
  <c r="Y6" i="9"/>
  <c r="T26" i="2"/>
  <c r="T29" i="2"/>
  <c r="AU33" i="2"/>
  <c r="X27" i="7"/>
  <c r="X28" i="7"/>
  <c r="X21" i="7"/>
  <c r="X34" i="7"/>
  <c r="AY9" i="2"/>
  <c r="Z46" i="2"/>
  <c r="AE3" i="6"/>
  <c r="AX116" i="12"/>
  <c r="AX117" i="12" s="1"/>
  <c r="AX118" i="12" s="1"/>
  <c r="Y30" i="6"/>
  <c r="AV29" i="6"/>
  <c r="AV8" i="11"/>
  <c r="AV42" i="6" l="1"/>
  <c r="V55" i="6"/>
  <c r="Y14" i="2"/>
  <c r="AF3" i="6"/>
  <c r="X31" i="7"/>
  <c r="T31" i="2"/>
  <c r="T32" i="2" s="1"/>
  <c r="AB125" i="12"/>
  <c r="Z6" i="9"/>
  <c r="AB54" i="12"/>
  <c r="Z10" i="8" s="1"/>
  <c r="AB55" i="12"/>
  <c r="Z9" i="8"/>
  <c r="AB35" i="6"/>
  <c r="AA37" i="6"/>
  <c r="AA40" i="6"/>
  <c r="AA47" i="6" s="1"/>
  <c r="AD9" i="2" s="1"/>
  <c r="AD46" i="2" s="1"/>
  <c r="AV33" i="8"/>
  <c r="X28" i="10"/>
  <c r="Y30" i="8"/>
  <c r="Y36" i="8"/>
  <c r="Y39" i="8" s="1"/>
  <c r="Y29" i="8"/>
  <c r="Y33" i="8" s="1"/>
  <c r="Y21" i="8"/>
  <c r="Y26" i="8" s="1"/>
  <c r="X37" i="9"/>
  <c r="AV31" i="7"/>
  <c r="AE8" i="12"/>
  <c r="AB3" i="11"/>
  <c r="AC4" i="10"/>
  <c r="AC4" i="9"/>
  <c r="AC3" i="7"/>
  <c r="AC4" i="8"/>
  <c r="AB4" i="6"/>
  <c r="AE3" i="2"/>
  <c r="AF4" i="2"/>
  <c r="AD102" i="12"/>
  <c r="AD99" i="12"/>
  <c r="AD100" i="12"/>
  <c r="AD96" i="12"/>
  <c r="AD101" i="12"/>
  <c r="AD98" i="12"/>
  <c r="AD95" i="12"/>
  <c r="AD91" i="12"/>
  <c r="AD97" i="12"/>
  <c r="AD92" i="12"/>
  <c r="AD93" i="12"/>
  <c r="AD89" i="12"/>
  <c r="AD77" i="12"/>
  <c r="AD74" i="12"/>
  <c r="AD70" i="12"/>
  <c r="AD90" i="12"/>
  <c r="AD75" i="12"/>
  <c r="AD76" i="12"/>
  <c r="AD72" i="12"/>
  <c r="AD71" i="12"/>
  <c r="AD94" i="12"/>
  <c r="AD67" i="12"/>
  <c r="AD63" i="12"/>
  <c r="AD49" i="12"/>
  <c r="AD45" i="12"/>
  <c r="AD68" i="12"/>
  <c r="AD64" i="12"/>
  <c r="AD50" i="12"/>
  <c r="AD46" i="12"/>
  <c r="AD65" i="12"/>
  <c r="AD48" i="12"/>
  <c r="AD44" i="12"/>
  <c r="AD73" i="12"/>
  <c r="AD69" i="12"/>
  <c r="AD43" i="12"/>
  <c r="AD66" i="12"/>
  <c r="AD42" i="12"/>
  <c r="AD41" i="12"/>
  <c r="AD37" i="12"/>
  <c r="AD23" i="12"/>
  <c r="AD19" i="12"/>
  <c r="AD15" i="12"/>
  <c r="AD38" i="12"/>
  <c r="AD24" i="12"/>
  <c r="AD20" i="12"/>
  <c r="AD16" i="12"/>
  <c r="AD62" i="12"/>
  <c r="AD21" i="12"/>
  <c r="AD18" i="12"/>
  <c r="AD47" i="12"/>
  <c r="AD40" i="12"/>
  <c r="AD25" i="12"/>
  <c r="AD17" i="12"/>
  <c r="AD39" i="12"/>
  <c r="AD22" i="12"/>
  <c r="AD12" i="12"/>
  <c r="AD14" i="12"/>
  <c r="AD13" i="12"/>
  <c r="M43" i="2"/>
  <c r="M54" i="2" s="1"/>
  <c r="AT39" i="2"/>
  <c r="AT43" i="2" s="1"/>
  <c r="AT54" i="2" s="1"/>
  <c r="N79" i="2"/>
  <c r="N81" i="2" s="1"/>
  <c r="N39" i="2" s="1"/>
  <c r="X12" i="10"/>
  <c r="AY104" i="12"/>
  <c r="AY126" i="12" s="1"/>
  <c r="AY105" i="12"/>
  <c r="AB123" i="12"/>
  <c r="Z5" i="7"/>
  <c r="AB22" i="11"/>
  <c r="AC2" i="11"/>
  <c r="AB23" i="11"/>
  <c r="AB24" i="11" s="1"/>
  <c r="AB15" i="11"/>
  <c r="AB16" i="11"/>
  <c r="AB8" i="11"/>
  <c r="AB9" i="11"/>
  <c r="AB10" i="11" s="1"/>
  <c r="AW10" i="11" s="1"/>
  <c r="Q71" i="2"/>
  <c r="Q80" i="2" s="1"/>
  <c r="AV30" i="6"/>
  <c r="X37" i="7"/>
  <c r="AV26" i="2"/>
  <c r="BF25" i="2"/>
  <c r="BF26" i="2" s="1"/>
  <c r="Z26" i="11"/>
  <c r="AC18" i="2" s="1"/>
  <c r="V22" i="2"/>
  <c r="V25" i="2"/>
  <c r="AW21" i="2"/>
  <c r="AX11" i="2"/>
  <c r="AV37" i="9"/>
  <c r="Y40" i="10"/>
  <c r="Y43" i="10" s="1"/>
  <c r="Y25" i="10"/>
  <c r="Y28" i="10" s="1"/>
  <c r="Y32" i="10"/>
  <c r="Y31" i="10"/>
  <c r="Y37" i="10" s="1"/>
  <c r="AW7" i="6"/>
  <c r="AB27" i="6"/>
  <c r="AW27" i="6" s="1"/>
  <c r="BD27" i="6" s="1"/>
  <c r="AC7" i="6"/>
  <c r="AB24" i="6"/>
  <c r="AB29" i="6" s="1"/>
  <c r="AB30" i="6" s="1"/>
  <c r="AV37" i="10"/>
  <c r="W53" i="6"/>
  <c r="X37" i="10"/>
  <c r="AV26" i="8"/>
  <c r="AU71" i="2"/>
  <c r="AU74" i="2" s="1"/>
  <c r="AU77" i="2" s="1"/>
  <c r="Z30" i="6"/>
  <c r="AA10" i="2"/>
  <c r="AA40" i="2"/>
  <c r="AA66" i="2" s="1"/>
  <c r="AV43" i="10"/>
  <c r="Y28" i="7"/>
  <c r="Y34" i="7"/>
  <c r="Y37" i="7" s="1"/>
  <c r="Y21" i="7"/>
  <c r="Y24" i="7" s="1"/>
  <c r="Y27" i="7"/>
  <c r="AV60" i="10"/>
  <c r="AU53" i="6"/>
  <c r="AA116" i="12"/>
  <c r="AB126" i="12"/>
  <c r="Z6" i="10"/>
  <c r="X26" i="8"/>
  <c r="X54" i="8" s="1"/>
  <c r="Z15" i="2" s="1"/>
  <c r="AA17" i="11"/>
  <c r="AF58" i="2"/>
  <c r="AD36" i="6"/>
  <c r="AC79" i="12"/>
  <c r="AC80" i="12"/>
  <c r="Z68" i="2"/>
  <c r="Z49" i="2"/>
  <c r="AA68" i="2"/>
  <c r="X24" i="7"/>
  <c r="Z92" i="2"/>
  <c r="AY79" i="12"/>
  <c r="AY125" i="12" s="1"/>
  <c r="AY80" i="12"/>
  <c r="AY52" i="12"/>
  <c r="AY124" i="12" s="1"/>
  <c r="AY53" i="12"/>
  <c r="Z47" i="6"/>
  <c r="AV43" i="6"/>
  <c r="AV24" i="7"/>
  <c r="Y51" i="6"/>
  <c r="Y48" i="6"/>
  <c r="AB8" i="2"/>
  <c r="AV46" i="6"/>
  <c r="W90" i="2"/>
  <c r="W89" i="2"/>
  <c r="W21" i="2"/>
  <c r="W93" i="2"/>
  <c r="AU81" i="2"/>
  <c r="AV79" i="2" s="1"/>
  <c r="AA127" i="12"/>
  <c r="Y10" i="8"/>
  <c r="Y12" i="8" s="1"/>
  <c r="Y54" i="8" s="1"/>
  <c r="AA15" i="2" s="1"/>
  <c r="U55" i="6"/>
  <c r="X14" i="2"/>
  <c r="W51" i="9"/>
  <c r="Y16" i="2" s="1"/>
  <c r="AX16" i="2" s="1"/>
  <c r="AB106" i="12"/>
  <c r="AB107" i="12"/>
  <c r="Z9" i="10"/>
  <c r="AY28" i="12"/>
  <c r="AY27" i="12"/>
  <c r="AY123" i="12" s="1"/>
  <c r="AY127" i="12" s="1"/>
  <c r="X33" i="8"/>
  <c r="AC52" i="12"/>
  <c r="AC53" i="12"/>
  <c r="AC105" i="12"/>
  <c r="AC104" i="12"/>
  <c r="Y27" i="9"/>
  <c r="Y31" i="9" s="1"/>
  <c r="Y28" i="9"/>
  <c r="Y34" i="9"/>
  <c r="Y37" i="9" s="1"/>
  <c r="X51" i="7"/>
  <c r="S31" i="2"/>
  <c r="AV31" i="2" s="1"/>
  <c r="BF31" i="2" s="1"/>
  <c r="AV29" i="2"/>
  <c r="BF29" i="2" s="1"/>
  <c r="AB82" i="12"/>
  <c r="AB83" i="12"/>
  <c r="AB84" i="12" s="1"/>
  <c r="AB81" i="12"/>
  <c r="Z10" i="9" s="1"/>
  <c r="Z9" i="9"/>
  <c r="AB124" i="12"/>
  <c r="Z6" i="8"/>
  <c r="Z42" i="6"/>
  <c r="Z46" i="6"/>
  <c r="Z11" i="2"/>
  <c r="AW93" i="2"/>
  <c r="P51" i="2"/>
  <c r="O52" i="2"/>
  <c r="AA29" i="6"/>
  <c r="AA30" i="6" s="1"/>
  <c r="X43" i="10"/>
  <c r="X31" i="9"/>
  <c r="X51" i="9" s="1"/>
  <c r="Z16" i="2" s="1"/>
  <c r="AF57" i="2"/>
  <c r="Y10" i="10"/>
  <c r="AW10" i="8"/>
  <c r="X49" i="6"/>
  <c r="X52" i="6"/>
  <c r="X53" i="6" s="1"/>
  <c r="AV31" i="9"/>
  <c r="AA56" i="12"/>
  <c r="AA57" i="12" s="1"/>
  <c r="Z113" i="12"/>
  <c r="Z118" i="12" s="1"/>
  <c r="Z87" i="2"/>
  <c r="Z88" i="2" s="1"/>
  <c r="AV39" i="8"/>
  <c r="Y10" i="9"/>
  <c r="Y12" i="9" s="1"/>
  <c r="Y51" i="9" s="1"/>
  <c r="AA16" i="2" s="1"/>
  <c r="AA115" i="12"/>
  <c r="AA117" i="12" s="1"/>
  <c r="Y9" i="7"/>
  <c r="Y12" i="7" s="1"/>
  <c r="AB114" i="12"/>
  <c r="AB31" i="12"/>
  <c r="AB32" i="12" s="1"/>
  <c r="AB30" i="12"/>
  <c r="AB116" i="12" s="1"/>
  <c r="AB29" i="12"/>
  <c r="Z8" i="7"/>
  <c r="X39" i="8"/>
  <c r="AA24" i="11"/>
  <c r="AA26" i="11" s="1"/>
  <c r="AD18" i="2" s="1"/>
  <c r="U31" i="2"/>
  <c r="U32" i="2" s="1"/>
  <c r="AC28" i="12"/>
  <c r="AC27" i="12"/>
  <c r="AX92" i="2"/>
  <c r="AY68" i="2" l="1"/>
  <c r="AA92" i="2"/>
  <c r="U63" i="2"/>
  <c r="U71" i="2" s="1"/>
  <c r="U80" i="2" s="1"/>
  <c r="U33" i="2"/>
  <c r="Q51" i="2"/>
  <c r="AU51" i="2"/>
  <c r="AU52" i="2" s="1"/>
  <c r="P52" i="2"/>
  <c r="Z36" i="8"/>
  <c r="AW6" i="8"/>
  <c r="Z29" i="8"/>
  <c r="Z21" i="8"/>
  <c r="Z30" i="8"/>
  <c r="AW30" i="8" s="1"/>
  <c r="AC106" i="12"/>
  <c r="AA10" i="10" s="1"/>
  <c r="AC107" i="12"/>
  <c r="AA9" i="10"/>
  <c r="AC124" i="12"/>
  <c r="AA6" i="8"/>
  <c r="AY113" i="12"/>
  <c r="AY87" i="2"/>
  <c r="Z10" i="10"/>
  <c r="AW10" i="10" s="1"/>
  <c r="Y31" i="7"/>
  <c r="Y51" i="7" s="1"/>
  <c r="AD7" i="6"/>
  <c r="AC24" i="6"/>
  <c r="AC27" i="6"/>
  <c r="V29" i="2"/>
  <c r="V26" i="2"/>
  <c r="AW25" i="2"/>
  <c r="AB17" i="11"/>
  <c r="AW17" i="11" s="1"/>
  <c r="N43" i="2"/>
  <c r="N54" i="2" s="1"/>
  <c r="O79" i="2"/>
  <c r="O81" i="2" s="1"/>
  <c r="O39" i="2" s="1"/>
  <c r="AC35" i="6"/>
  <c r="AB37" i="6"/>
  <c r="AB40" i="6"/>
  <c r="T63" i="2"/>
  <c r="T33" i="2"/>
  <c r="AG3" i="6"/>
  <c r="V61" i="6"/>
  <c r="V59" i="6"/>
  <c r="AC123" i="12"/>
  <c r="AA5" i="7"/>
  <c r="AW8" i="7"/>
  <c r="Z48" i="6"/>
  <c r="Z51" i="6"/>
  <c r="AC8" i="2"/>
  <c r="W55" i="6"/>
  <c r="W59" i="6" s="1"/>
  <c r="Z14" i="2"/>
  <c r="AY114" i="12"/>
  <c r="AY29" i="12"/>
  <c r="AY30" i="12"/>
  <c r="AY31" i="12"/>
  <c r="AY32" i="12" s="1"/>
  <c r="AB108" i="12"/>
  <c r="AB109" i="12" s="1"/>
  <c r="X19" i="2"/>
  <c r="AX14" i="2"/>
  <c r="AA113" i="12"/>
  <c r="AA118" i="12" s="1"/>
  <c r="AA87" i="2"/>
  <c r="AA88" i="2" s="1"/>
  <c r="W25" i="2"/>
  <c r="W22" i="2"/>
  <c r="AB10" i="2"/>
  <c r="AB40" i="2"/>
  <c r="AY8" i="2"/>
  <c r="AC9" i="2"/>
  <c r="AC82" i="12"/>
  <c r="AC81" i="12"/>
  <c r="AC83" i="12" s="1"/>
  <c r="AC84" i="12" s="1"/>
  <c r="AA9" i="9"/>
  <c r="AW29" i="6"/>
  <c r="AW24" i="11"/>
  <c r="AY107" i="12"/>
  <c r="AY106" i="12"/>
  <c r="AY108" i="12" s="1"/>
  <c r="AY109" i="12" s="1"/>
  <c r="Z12" i="8"/>
  <c r="AW9" i="8"/>
  <c r="Z28" i="9"/>
  <c r="AW28" i="9" s="1"/>
  <c r="Z34" i="9"/>
  <c r="Z37" i="9" s="1"/>
  <c r="AW6" i="9"/>
  <c r="Z27" i="9"/>
  <c r="AC114" i="12"/>
  <c r="AC29" i="12"/>
  <c r="AC31" i="12"/>
  <c r="AC32" i="12" s="1"/>
  <c r="AC30" i="12"/>
  <c r="AA8" i="7"/>
  <c r="AB115" i="12"/>
  <c r="AB117" i="12" s="1"/>
  <c r="Z9" i="7"/>
  <c r="AV54" i="8"/>
  <c r="Z43" i="6"/>
  <c r="Z12" i="9"/>
  <c r="AW9" i="9"/>
  <c r="AC54" i="12"/>
  <c r="AC56" i="12" s="1"/>
  <c r="AC57" i="12" s="1"/>
  <c r="AC55" i="12"/>
  <c r="AA9" i="8"/>
  <c r="AW10" i="9"/>
  <c r="Z12" i="10"/>
  <c r="U61" i="6"/>
  <c r="U59" i="6"/>
  <c r="U57" i="6"/>
  <c r="V57" i="6"/>
  <c r="Y49" i="6"/>
  <c r="Y52" i="6"/>
  <c r="Y53" i="6" s="1"/>
  <c r="AV48" i="6"/>
  <c r="AW9" i="7"/>
  <c r="AY83" i="12"/>
  <c r="AY84" i="12" s="1"/>
  <c r="AY81" i="12"/>
  <c r="AY82" i="12"/>
  <c r="AC125" i="12"/>
  <c r="AA6" i="9"/>
  <c r="AG58" i="2"/>
  <c r="AW9" i="10"/>
  <c r="BD7" i="6"/>
  <c r="BD35" i="6" s="1"/>
  <c r="AW35" i="6"/>
  <c r="AW9" i="11"/>
  <c r="BD9" i="11" s="1"/>
  <c r="BD10" i="11"/>
  <c r="AB26" i="11"/>
  <c r="AE18" i="2" s="1"/>
  <c r="AZ18" i="2" s="1"/>
  <c r="BG18" i="2" s="1"/>
  <c r="Z34" i="7"/>
  <c r="Z37" i="7" s="1"/>
  <c r="Z27" i="7"/>
  <c r="Z28" i="7"/>
  <c r="AW28" i="7" s="1"/>
  <c r="Z21" i="7"/>
  <c r="AW5" i="7"/>
  <c r="AD28" i="12"/>
  <c r="AD27" i="12"/>
  <c r="AD104" i="12"/>
  <c r="AD105" i="12"/>
  <c r="AC3" i="11"/>
  <c r="AF8" i="12"/>
  <c r="AD4" i="8"/>
  <c r="AD4" i="10"/>
  <c r="AD4" i="9"/>
  <c r="AD3" i="7"/>
  <c r="AC4" i="6"/>
  <c r="BH4" i="2"/>
  <c r="AF3" i="2"/>
  <c r="AG4" i="2"/>
  <c r="AE102" i="12"/>
  <c r="AZ102" i="12" s="1"/>
  <c r="BG102" i="12" s="1"/>
  <c r="AE100" i="12"/>
  <c r="AZ100" i="12" s="1"/>
  <c r="BG100" i="12" s="1"/>
  <c r="AE96" i="12"/>
  <c r="AZ96" i="12" s="1"/>
  <c r="BG96" i="12" s="1"/>
  <c r="AE101" i="12"/>
  <c r="AZ101" i="12" s="1"/>
  <c r="BG101" i="12" s="1"/>
  <c r="AE97" i="12"/>
  <c r="AZ97" i="12" s="1"/>
  <c r="BG97" i="12" s="1"/>
  <c r="AE98" i="12"/>
  <c r="AZ98" i="12" s="1"/>
  <c r="BG98" i="12" s="1"/>
  <c r="AE92" i="12"/>
  <c r="AZ92" i="12" s="1"/>
  <c r="BG92" i="12" s="1"/>
  <c r="AE93" i="12"/>
  <c r="AZ93" i="12" s="1"/>
  <c r="BG93" i="12" s="1"/>
  <c r="AE89" i="12"/>
  <c r="AE94" i="12"/>
  <c r="AZ94" i="12" s="1"/>
  <c r="BG94" i="12" s="1"/>
  <c r="AE90" i="12"/>
  <c r="AZ90" i="12" s="1"/>
  <c r="BG90" i="12" s="1"/>
  <c r="AE74" i="12"/>
  <c r="AZ74" i="12" s="1"/>
  <c r="BG74" i="12" s="1"/>
  <c r="AE91" i="12"/>
  <c r="AZ91" i="12" s="1"/>
  <c r="BG91" i="12" s="1"/>
  <c r="AE75" i="12"/>
  <c r="AZ75" i="12" s="1"/>
  <c r="BG75" i="12" s="1"/>
  <c r="AE71" i="12"/>
  <c r="AZ71" i="12" s="1"/>
  <c r="BG71" i="12" s="1"/>
  <c r="AE95" i="12"/>
  <c r="AZ95" i="12" s="1"/>
  <c r="BG95" i="12" s="1"/>
  <c r="AE76" i="12"/>
  <c r="AZ76" i="12" s="1"/>
  <c r="BG76" i="12" s="1"/>
  <c r="AE72" i="12"/>
  <c r="AZ72" i="12" s="1"/>
  <c r="BG72" i="12" s="1"/>
  <c r="AE99" i="12"/>
  <c r="AZ99" i="12" s="1"/>
  <c r="BG99" i="12" s="1"/>
  <c r="AE67" i="12"/>
  <c r="AZ67" i="12" s="1"/>
  <c r="BG67" i="12" s="1"/>
  <c r="AE68" i="12"/>
  <c r="AZ68" i="12" s="1"/>
  <c r="BG68" i="12" s="1"/>
  <c r="AE64" i="12"/>
  <c r="AZ64" i="12" s="1"/>
  <c r="BG64" i="12" s="1"/>
  <c r="AE50" i="12"/>
  <c r="AZ50" i="12" s="1"/>
  <c r="BG50" i="12" s="1"/>
  <c r="AE46" i="12"/>
  <c r="AZ46" i="12" s="1"/>
  <c r="BG46" i="12" s="1"/>
  <c r="AE73" i="12"/>
  <c r="AZ73" i="12" s="1"/>
  <c r="BG73" i="12" s="1"/>
  <c r="AE70" i="12"/>
  <c r="AZ70" i="12" s="1"/>
  <c r="BG70" i="12" s="1"/>
  <c r="AE69" i="12"/>
  <c r="AZ69" i="12" s="1"/>
  <c r="BG69" i="12" s="1"/>
  <c r="AE65" i="12"/>
  <c r="AZ65" i="12" s="1"/>
  <c r="BG65" i="12" s="1"/>
  <c r="AE47" i="12"/>
  <c r="AZ47" i="12" s="1"/>
  <c r="BG47" i="12" s="1"/>
  <c r="AE62" i="12"/>
  <c r="AE45" i="12"/>
  <c r="AZ45" i="12" s="1"/>
  <c r="BG45" i="12" s="1"/>
  <c r="AE66" i="12"/>
  <c r="AZ66" i="12" s="1"/>
  <c r="BG66" i="12" s="1"/>
  <c r="AE49" i="12"/>
  <c r="AZ49" i="12" s="1"/>
  <c r="BG49" i="12" s="1"/>
  <c r="AE42" i="12"/>
  <c r="AZ42" i="12" s="1"/>
  <c r="BG42" i="12" s="1"/>
  <c r="AE63" i="12"/>
  <c r="AZ63" i="12" s="1"/>
  <c r="BG63" i="12" s="1"/>
  <c r="AE38" i="12"/>
  <c r="AZ38" i="12" s="1"/>
  <c r="BG38" i="12" s="1"/>
  <c r="AE24" i="12"/>
  <c r="AZ24" i="12" s="1"/>
  <c r="BG24" i="12" s="1"/>
  <c r="AE20" i="12"/>
  <c r="AZ20" i="12" s="1"/>
  <c r="BG20" i="12" s="1"/>
  <c r="AE16" i="12"/>
  <c r="AZ16" i="12" s="1"/>
  <c r="BG16" i="12" s="1"/>
  <c r="AE43" i="12"/>
  <c r="AZ43" i="12" s="1"/>
  <c r="BG43" i="12" s="1"/>
  <c r="AE39" i="12"/>
  <c r="AZ39" i="12" s="1"/>
  <c r="BG39" i="12" s="1"/>
  <c r="AE25" i="12"/>
  <c r="AZ25" i="12" s="1"/>
  <c r="BG25" i="12" s="1"/>
  <c r="AE21" i="12"/>
  <c r="AZ21" i="12" s="1"/>
  <c r="BG21" i="12" s="1"/>
  <c r="AE17" i="12"/>
  <c r="AZ17" i="12" s="1"/>
  <c r="BG17" i="12" s="1"/>
  <c r="AE77" i="12"/>
  <c r="AZ77" i="12" s="1"/>
  <c r="BG77" i="12" s="1"/>
  <c r="AE41" i="12"/>
  <c r="AZ41" i="12" s="1"/>
  <c r="BG41" i="12" s="1"/>
  <c r="AE18" i="12"/>
  <c r="AZ18" i="12" s="1"/>
  <c r="BG18" i="12" s="1"/>
  <c r="AE14" i="12"/>
  <c r="AZ14" i="12" s="1"/>
  <c r="BG14" i="12" s="1"/>
  <c r="AE44" i="12"/>
  <c r="AZ44" i="12" s="1"/>
  <c r="BG44" i="12" s="1"/>
  <c r="AE40" i="12"/>
  <c r="AZ40" i="12" s="1"/>
  <c r="BG40" i="12" s="1"/>
  <c r="AE23" i="12"/>
  <c r="AZ23" i="12" s="1"/>
  <c r="BG23" i="12" s="1"/>
  <c r="AE37" i="12"/>
  <c r="AE22" i="12"/>
  <c r="AZ22" i="12" s="1"/>
  <c r="BG22" i="12" s="1"/>
  <c r="AE48" i="12"/>
  <c r="AZ48" i="12" s="1"/>
  <c r="BG48" i="12" s="1"/>
  <c r="AE19" i="12"/>
  <c r="AZ19" i="12" s="1"/>
  <c r="BG19" i="12" s="1"/>
  <c r="AE15" i="12"/>
  <c r="AZ15" i="12" s="1"/>
  <c r="BG15" i="12" s="1"/>
  <c r="AE12" i="12"/>
  <c r="AE13" i="12"/>
  <c r="AZ13" i="12" s="1"/>
  <c r="BG13" i="12" s="1"/>
  <c r="AW34" i="9"/>
  <c r="AD49" i="2"/>
  <c r="AB56" i="12"/>
  <c r="AB57" i="12" s="1"/>
  <c r="AV51" i="7"/>
  <c r="AG57" i="2"/>
  <c r="S32" i="2"/>
  <c r="AC126" i="12"/>
  <c r="AA6" i="10"/>
  <c r="Z10" i="7"/>
  <c r="AV51" i="6"/>
  <c r="AY55" i="12"/>
  <c r="AY56" i="12" s="1"/>
  <c r="AY57" i="12" s="1"/>
  <c r="AY54" i="12"/>
  <c r="AE36" i="6"/>
  <c r="Z31" i="10"/>
  <c r="Z40" i="10"/>
  <c r="Z32" i="10"/>
  <c r="AW32" i="10" s="1"/>
  <c r="AW6" i="10"/>
  <c r="Z25" i="10"/>
  <c r="Z28" i="10" s="1"/>
  <c r="AA11" i="2"/>
  <c r="Y12" i="10"/>
  <c r="Y60" i="10" s="1"/>
  <c r="AA17" i="2" s="1"/>
  <c r="AV52" i="6"/>
  <c r="AW22" i="2"/>
  <c r="AV51" i="9"/>
  <c r="AC23" i="11"/>
  <c r="AC15" i="11"/>
  <c r="AC16" i="11"/>
  <c r="AC17" i="11" s="1"/>
  <c r="AC8" i="11"/>
  <c r="AC9" i="11"/>
  <c r="AC10" i="11" s="1"/>
  <c r="AC22" i="11"/>
  <c r="AD2" i="11"/>
  <c r="AB127" i="12"/>
  <c r="X60" i="10"/>
  <c r="Z17" i="2" s="1"/>
  <c r="AD79" i="12"/>
  <c r="AD80" i="12"/>
  <c r="AD52" i="12"/>
  <c r="AD53" i="12"/>
  <c r="AW25" i="10"/>
  <c r="AA42" i="6"/>
  <c r="AA43" i="6" s="1"/>
  <c r="AA46" i="6"/>
  <c r="AW27" i="7"/>
  <c r="Y19" i="2"/>
  <c r="AW24" i="6"/>
  <c r="BD24" i="6" s="1"/>
  <c r="W57" i="6" l="1"/>
  <c r="Z12" i="7"/>
  <c r="X55" i="6"/>
  <c r="AA14" i="2"/>
  <c r="AA19" i="2" s="1"/>
  <c r="AA93" i="2" s="1"/>
  <c r="AB92" i="2"/>
  <c r="AD124" i="12"/>
  <c r="AB6" i="8"/>
  <c r="AB113" i="12"/>
  <c r="AB118" i="12" s="1"/>
  <c r="AB87" i="2"/>
  <c r="AB88" i="2" s="1"/>
  <c r="Z37" i="10"/>
  <c r="AW31" i="10"/>
  <c r="S63" i="2"/>
  <c r="S33" i="2"/>
  <c r="AV32" i="2"/>
  <c r="AE80" i="12"/>
  <c r="AE79" i="12"/>
  <c r="AZ62" i="12"/>
  <c r="BH8" i="12"/>
  <c r="BE3" i="11"/>
  <c r="BF4" i="8"/>
  <c r="BF4" i="10"/>
  <c r="BF4" i="9"/>
  <c r="BF3" i="7"/>
  <c r="BE4" i="6"/>
  <c r="AD107" i="12"/>
  <c r="AD106" i="12"/>
  <c r="AB10" i="10" s="1"/>
  <c r="AD108" i="12"/>
  <c r="AD109" i="12" s="1"/>
  <c r="AB9" i="10"/>
  <c r="AB12" i="10" s="1"/>
  <c r="AW8" i="11"/>
  <c r="BD8" i="11" s="1"/>
  <c r="AH58" i="2"/>
  <c r="AC116" i="12"/>
  <c r="AW30" i="6"/>
  <c r="BD29" i="6"/>
  <c r="BD30" i="6" s="1"/>
  <c r="AB11" i="2"/>
  <c r="AY10" i="2"/>
  <c r="X90" i="2"/>
  <c r="X89" i="2"/>
  <c r="X21" i="2"/>
  <c r="X93" i="2"/>
  <c r="AX19" i="2"/>
  <c r="AY115" i="12"/>
  <c r="AC10" i="2"/>
  <c r="AC40" i="2"/>
  <c r="AC66" i="2" s="1"/>
  <c r="AA34" i="7"/>
  <c r="AA27" i="7"/>
  <c r="AA28" i="7"/>
  <c r="AA21" i="7"/>
  <c r="AB42" i="6"/>
  <c r="AB43" i="6" s="1"/>
  <c r="AB46" i="6"/>
  <c r="AW37" i="6"/>
  <c r="BD37" i="6" s="1"/>
  <c r="AW15" i="11"/>
  <c r="BD15" i="11" s="1"/>
  <c r="AW16" i="11"/>
  <c r="BD16" i="11" s="1"/>
  <c r="BD17" i="11"/>
  <c r="Z26" i="8"/>
  <c r="AW21" i="8"/>
  <c r="Y89" i="2"/>
  <c r="Y90" i="2"/>
  <c r="Y21" i="2"/>
  <c r="Y93" i="2"/>
  <c r="AD81" i="12"/>
  <c r="AD82" i="12"/>
  <c r="AB9" i="9"/>
  <c r="AD16" i="11"/>
  <c r="AD8" i="11"/>
  <c r="AD9" i="11"/>
  <c r="AD10" i="11" s="1"/>
  <c r="AD22" i="11"/>
  <c r="AE2" i="11"/>
  <c r="AD23" i="11"/>
  <c r="AD24" i="11" s="1"/>
  <c r="AD15" i="11"/>
  <c r="AE27" i="12"/>
  <c r="AE28" i="12"/>
  <c r="AZ12" i="12"/>
  <c r="AE104" i="12"/>
  <c r="AE105" i="12"/>
  <c r="AZ89" i="12"/>
  <c r="AD126" i="12"/>
  <c r="AB6" i="10"/>
  <c r="Z24" i="7"/>
  <c r="Z51" i="7" s="1"/>
  <c r="AW21" i="7"/>
  <c r="AA34" i="9"/>
  <c r="AA27" i="9"/>
  <c r="AA28" i="9"/>
  <c r="Z31" i="9"/>
  <c r="Z51" i="9" s="1"/>
  <c r="AB16" i="2" s="1"/>
  <c r="AY16" i="2" s="1"/>
  <c r="AW27" i="9"/>
  <c r="AW12" i="8"/>
  <c r="AA10" i="7"/>
  <c r="AC127" i="12"/>
  <c r="T71" i="2"/>
  <c r="T80" i="2" s="1"/>
  <c r="AD35" i="6"/>
  <c r="AC37" i="6"/>
  <c r="AC40" i="6"/>
  <c r="AW26" i="2"/>
  <c r="AA36" i="8"/>
  <c r="AA29" i="8"/>
  <c r="AA21" i="8"/>
  <c r="AA30" i="8"/>
  <c r="Z33" i="8"/>
  <c r="AW29" i="8"/>
  <c r="AW31" i="7"/>
  <c r="AW28" i="10"/>
  <c r="AD125" i="12"/>
  <c r="AB6" i="9"/>
  <c r="AA31" i="10"/>
  <c r="AA40" i="10"/>
  <c r="AA32" i="10"/>
  <c r="AA25" i="10"/>
  <c r="AH57" i="2"/>
  <c r="AU55" i="6"/>
  <c r="AW37" i="9"/>
  <c r="AE52" i="12"/>
  <c r="AE53" i="12"/>
  <c r="AZ37" i="12"/>
  <c r="AG8" i="12"/>
  <c r="AD3" i="11"/>
  <c r="AE4" i="8"/>
  <c r="AE4" i="10"/>
  <c r="AE4" i="9"/>
  <c r="AD4" i="6"/>
  <c r="AE3" i="7"/>
  <c r="AH4" i="2"/>
  <c r="AG3" i="2"/>
  <c r="AF101" i="12"/>
  <c r="AF97" i="12"/>
  <c r="AF102" i="12"/>
  <c r="AF98" i="12"/>
  <c r="AF99" i="12"/>
  <c r="AF93" i="12"/>
  <c r="AF89" i="12"/>
  <c r="AF94" i="12"/>
  <c r="AF90" i="12"/>
  <c r="AF100" i="12"/>
  <c r="AF96" i="12"/>
  <c r="AF95" i="12"/>
  <c r="AF91" i="12"/>
  <c r="AF92" i="12"/>
  <c r="AF75" i="12"/>
  <c r="AF76" i="12"/>
  <c r="AF72" i="12"/>
  <c r="AF77" i="12"/>
  <c r="AF73" i="12"/>
  <c r="AF68" i="12"/>
  <c r="AF74" i="12"/>
  <c r="AF70" i="12"/>
  <c r="AF69" i="12"/>
  <c r="AF65" i="12"/>
  <c r="AF47" i="12"/>
  <c r="AF43" i="12"/>
  <c r="AF66" i="12"/>
  <c r="AF62" i="12"/>
  <c r="AF48" i="12"/>
  <c r="AF71" i="12"/>
  <c r="AF50" i="12"/>
  <c r="AF63" i="12"/>
  <c r="AF46" i="12"/>
  <c r="AF44" i="12"/>
  <c r="AF67" i="12"/>
  <c r="AF45" i="12"/>
  <c r="AF39" i="12"/>
  <c r="AF25" i="12"/>
  <c r="AF21" i="12"/>
  <c r="AF17" i="12"/>
  <c r="AF49" i="12"/>
  <c r="AF40" i="12"/>
  <c r="AF22" i="12"/>
  <c r="AF18" i="12"/>
  <c r="AF64" i="12"/>
  <c r="AF38" i="12"/>
  <c r="AF23" i="12"/>
  <c r="AF15" i="12"/>
  <c r="AF37" i="12"/>
  <c r="AF20" i="12"/>
  <c r="AF42" i="12"/>
  <c r="AF19" i="12"/>
  <c r="AF41" i="12"/>
  <c r="AF24" i="12"/>
  <c r="AF16" i="12"/>
  <c r="AF14" i="12"/>
  <c r="AF12" i="12"/>
  <c r="AF13" i="12"/>
  <c r="AD123" i="12"/>
  <c r="AD127" i="12" s="1"/>
  <c r="AB5" i="7"/>
  <c r="AW12" i="10"/>
  <c r="AA10" i="8"/>
  <c r="AW42" i="6"/>
  <c r="AC115" i="12"/>
  <c r="AA9" i="7"/>
  <c r="AW34" i="7"/>
  <c r="Z19" i="2"/>
  <c r="P79" i="2"/>
  <c r="P81" i="2" s="1"/>
  <c r="P39" i="2" s="1"/>
  <c r="O43" i="2"/>
  <c r="O54" i="2" s="1"/>
  <c r="AC29" i="6"/>
  <c r="AC108" i="12"/>
  <c r="AC109" i="12" s="1"/>
  <c r="R51" i="2"/>
  <c r="Q52" i="2"/>
  <c r="AA48" i="6"/>
  <c r="AA51" i="6"/>
  <c r="AB10" i="7" s="1"/>
  <c r="AD8" i="2"/>
  <c r="AD55" i="12"/>
  <c r="AD54" i="12"/>
  <c r="AB10" i="8" s="1"/>
  <c r="AB9" i="8"/>
  <c r="AC24" i="11"/>
  <c r="AV53" i="6"/>
  <c r="Z43" i="10"/>
  <c r="Z60" i="10" s="1"/>
  <c r="AB17" i="2" s="1"/>
  <c r="AY17" i="2" s="1"/>
  <c r="AW40" i="10"/>
  <c r="AF36" i="6"/>
  <c r="AW10" i="7"/>
  <c r="AW12" i="7" s="1"/>
  <c r="AD114" i="12"/>
  <c r="AD29" i="12"/>
  <c r="AD30" i="12"/>
  <c r="AD116" i="12" s="1"/>
  <c r="AB8" i="7"/>
  <c r="Z31" i="7"/>
  <c r="AV49" i="6"/>
  <c r="AA12" i="8"/>
  <c r="AW12" i="9"/>
  <c r="AA12" i="7"/>
  <c r="AC117" i="12"/>
  <c r="AW23" i="11"/>
  <c r="BD23" i="11" s="1"/>
  <c r="AW26" i="11"/>
  <c r="BD26" i="11" s="1"/>
  <c r="BD24" i="11"/>
  <c r="AA10" i="9"/>
  <c r="AC46" i="2"/>
  <c r="AY40" i="2"/>
  <c r="AB66" i="2"/>
  <c r="AY66" i="2" s="1"/>
  <c r="W29" i="2"/>
  <c r="W26" i="2"/>
  <c r="AY116" i="12"/>
  <c r="AY117" i="12" s="1"/>
  <c r="AY118" i="12" s="1"/>
  <c r="W61" i="6"/>
  <c r="Z52" i="6"/>
  <c r="Z49" i="6"/>
  <c r="AH3" i="6"/>
  <c r="AB47" i="6"/>
  <c r="AW40" i="6"/>
  <c r="BD40" i="6" s="1"/>
  <c r="V31" i="2"/>
  <c r="AW31" i="2" s="1"/>
  <c r="AW29" i="2"/>
  <c r="AD27" i="6"/>
  <c r="AE7" i="6"/>
  <c r="AD24" i="6"/>
  <c r="AA12" i="10"/>
  <c r="Z39" i="8"/>
  <c r="Z54" i="8" s="1"/>
  <c r="AB15" i="2" s="1"/>
  <c r="AY15" i="2" s="1"/>
  <c r="AW36" i="8"/>
  <c r="V32" i="2" l="1"/>
  <c r="AW32" i="2" s="1"/>
  <c r="Y55" i="6"/>
  <c r="AB14" i="2"/>
  <c r="AW39" i="8"/>
  <c r="AE9" i="2"/>
  <c r="AW47" i="6"/>
  <c r="BD47" i="6" s="1"/>
  <c r="AC49" i="2"/>
  <c r="AC68" i="2"/>
  <c r="AD68" i="2"/>
  <c r="AD115" i="12"/>
  <c r="AB9" i="7"/>
  <c r="AD56" i="12"/>
  <c r="AD57" i="12" s="1"/>
  <c r="AA49" i="6"/>
  <c r="AA52" i="6"/>
  <c r="AA53" i="6" s="1"/>
  <c r="Q79" i="2"/>
  <c r="Q81" i="2" s="1"/>
  <c r="Q39" i="2" s="1"/>
  <c r="AU39" i="2"/>
  <c r="AU43" i="2" s="1"/>
  <c r="AU54" i="2" s="1"/>
  <c r="P43" i="2"/>
  <c r="P54" i="2" s="1"/>
  <c r="AW37" i="7"/>
  <c r="AW43" i="6"/>
  <c r="BD42" i="6"/>
  <c r="BD43" i="6" s="1"/>
  <c r="AD113" i="12"/>
  <c r="AD87" i="2"/>
  <c r="AF105" i="12"/>
  <c r="AF104" i="12"/>
  <c r="AH8" i="12"/>
  <c r="AE3" i="11"/>
  <c r="AF4" i="8"/>
  <c r="AF4" i="10"/>
  <c r="AF4" i="9"/>
  <c r="AF3" i="7"/>
  <c r="AE4" i="6"/>
  <c r="AH3" i="2"/>
  <c r="AI4" i="2"/>
  <c r="AZ52" i="12"/>
  <c r="AZ53" i="12"/>
  <c r="BG37" i="12"/>
  <c r="BG53" i="12" s="1"/>
  <c r="AI57" i="2"/>
  <c r="AA37" i="10"/>
  <c r="AC42" i="6"/>
  <c r="AC46" i="6"/>
  <c r="AC113" i="12"/>
  <c r="AC87" i="2"/>
  <c r="AC88" i="2" s="1"/>
  <c r="AW24" i="7"/>
  <c r="AW51" i="7" s="1"/>
  <c r="AZ104" i="12"/>
  <c r="AZ105" i="12"/>
  <c r="BG89" i="12"/>
  <c r="BG105" i="12" s="1"/>
  <c r="AE114" i="12"/>
  <c r="AE30" i="12"/>
  <c r="AE29" i="12"/>
  <c r="AE31" i="12" s="1"/>
  <c r="AE32" i="12" s="1"/>
  <c r="AC8" i="7"/>
  <c r="AB10" i="9"/>
  <c r="AX93" i="2"/>
  <c r="AX90" i="2"/>
  <c r="AE81" i="12"/>
  <c r="AC10" i="9" s="1"/>
  <c r="AE82" i="12"/>
  <c r="AE83" i="12"/>
  <c r="AE84" i="12" s="1"/>
  <c r="AC9" i="9"/>
  <c r="S71" i="2"/>
  <c r="S80" i="2" s="1"/>
  <c r="AV80" i="2" s="1"/>
  <c r="AV63" i="2"/>
  <c r="AA89" i="2"/>
  <c r="AA90" i="2"/>
  <c r="AA21" i="2"/>
  <c r="AD29" i="6"/>
  <c r="AD30" i="6" s="1"/>
  <c r="V63" i="2"/>
  <c r="V33" i="2"/>
  <c r="Z53" i="6"/>
  <c r="W31" i="2"/>
  <c r="W32" i="2" s="1"/>
  <c r="AB12" i="7"/>
  <c r="AD117" i="12"/>
  <c r="AG36" i="6"/>
  <c r="AE56" i="12"/>
  <c r="AE57" i="12" s="1"/>
  <c r="AE54" i="12"/>
  <c r="AC10" i="8" s="1"/>
  <c r="AX10" i="8" s="1"/>
  <c r="BE10" i="8" s="1"/>
  <c r="AE55" i="12"/>
  <c r="AC9" i="8"/>
  <c r="AA28" i="10"/>
  <c r="AA60" i="10" s="1"/>
  <c r="AC17" i="2" s="1"/>
  <c r="AW33" i="8"/>
  <c r="AA26" i="8"/>
  <c r="AA54" i="8" s="1"/>
  <c r="AC15" i="2" s="1"/>
  <c r="AE35" i="6"/>
  <c r="AD37" i="6"/>
  <c r="AD40" i="6"/>
  <c r="AD47" i="6" s="1"/>
  <c r="AG9" i="2" s="1"/>
  <c r="AG46" i="2" s="1"/>
  <c r="AE106" i="12"/>
  <c r="AE107" i="12"/>
  <c r="AE108" i="12" s="1"/>
  <c r="AE109" i="12" s="1"/>
  <c r="AC9" i="10"/>
  <c r="AE123" i="12"/>
  <c r="AC5" i="7"/>
  <c r="AE9" i="11"/>
  <c r="AE10" i="11" s="1"/>
  <c r="AX10" i="11" s="1"/>
  <c r="AE22" i="11"/>
  <c r="AF2" i="11"/>
  <c r="AE23" i="11"/>
  <c r="AE15" i="11"/>
  <c r="AE16" i="11"/>
  <c r="AE8" i="11"/>
  <c r="AD17" i="11"/>
  <c r="AD26" i="11" s="1"/>
  <c r="AG18" i="2" s="1"/>
  <c r="AD83" i="12"/>
  <c r="AD84" i="12" s="1"/>
  <c r="AB48" i="6"/>
  <c r="AB51" i="6"/>
  <c r="AC10" i="7" s="1"/>
  <c r="AE8" i="2"/>
  <c r="AA31" i="7"/>
  <c r="AC11" i="2"/>
  <c r="AY11" i="2"/>
  <c r="AI58" i="2"/>
  <c r="AW37" i="10"/>
  <c r="AB29" i="8"/>
  <c r="AB21" i="8"/>
  <c r="AB26" i="8" s="1"/>
  <c r="AB30" i="8"/>
  <c r="AB36" i="8"/>
  <c r="AB39" i="8" s="1"/>
  <c r="AY92" i="2"/>
  <c r="X61" i="6"/>
  <c r="Y59" i="6"/>
  <c r="X59" i="6"/>
  <c r="AF7" i="6"/>
  <c r="AX7" i="6"/>
  <c r="AX35" i="6" s="1"/>
  <c r="AE24" i="6"/>
  <c r="AE27" i="6"/>
  <c r="AX27" i="6" s="1"/>
  <c r="AI3" i="6"/>
  <c r="AX10" i="9"/>
  <c r="BE10" i="9" s="1"/>
  <c r="AW22" i="11"/>
  <c r="BD22" i="11" s="1"/>
  <c r="AD31" i="12"/>
  <c r="AD32" i="12" s="1"/>
  <c r="AB12" i="8"/>
  <c r="AD88" i="2"/>
  <c r="AD10" i="2"/>
  <c r="AD40" i="2"/>
  <c r="AD66" i="2" s="1"/>
  <c r="AC30" i="6"/>
  <c r="AF27" i="12"/>
  <c r="AF28" i="12"/>
  <c r="AF53" i="12"/>
  <c r="AF52" i="12"/>
  <c r="AE124" i="12"/>
  <c r="AC6" i="8"/>
  <c r="AU57" i="6"/>
  <c r="AU61" i="6"/>
  <c r="AU59" i="6"/>
  <c r="AB34" i="9"/>
  <c r="AB37" i="9" s="1"/>
  <c r="AB27" i="9"/>
  <c r="AB31" i="9" s="1"/>
  <c r="AB28" i="9"/>
  <c r="AA33" i="8"/>
  <c r="AW31" i="9"/>
  <c r="AA31" i="9"/>
  <c r="AB40" i="10"/>
  <c r="AB43" i="10" s="1"/>
  <c r="AB32" i="10"/>
  <c r="AB25" i="10"/>
  <c r="AB28" i="10" s="1"/>
  <c r="AB31" i="10"/>
  <c r="AB37" i="10" s="1"/>
  <c r="AE126" i="12"/>
  <c r="AC6" i="10"/>
  <c r="AB12" i="9"/>
  <c r="AB51" i="9" s="1"/>
  <c r="AD16" i="2" s="1"/>
  <c r="AA37" i="7"/>
  <c r="X25" i="2"/>
  <c r="X22" i="2"/>
  <c r="AX21" i="2"/>
  <c r="AZ80" i="12"/>
  <c r="AZ79" i="12"/>
  <c r="BG62" i="12"/>
  <c r="BG80" i="12" s="1"/>
  <c r="AV33" i="2"/>
  <c r="BF32" i="2"/>
  <c r="BF33" i="2" s="1"/>
  <c r="X57" i="6"/>
  <c r="AC118" i="12"/>
  <c r="AC92" i="2"/>
  <c r="AW51" i="9"/>
  <c r="AW43" i="10"/>
  <c r="AC26" i="11"/>
  <c r="AF18" i="2" s="1"/>
  <c r="S51" i="2"/>
  <c r="R52" i="2"/>
  <c r="Z90" i="2"/>
  <c r="Z89" i="2"/>
  <c r="Z21" i="2"/>
  <c r="Z93" i="2"/>
  <c r="AA12" i="9"/>
  <c r="AB27" i="7"/>
  <c r="AB31" i="7" s="1"/>
  <c r="AB28" i="7"/>
  <c r="AB21" i="7"/>
  <c r="AB24" i="7" s="1"/>
  <c r="AB34" i="7"/>
  <c r="AB37" i="7" s="1"/>
  <c r="AF79" i="12"/>
  <c r="AF80" i="12"/>
  <c r="AG102" i="12"/>
  <c r="AG98" i="12"/>
  <c r="AG99" i="12"/>
  <c r="AG100" i="12"/>
  <c r="AG97" i="12"/>
  <c r="AG94" i="12"/>
  <c r="AG90" i="12"/>
  <c r="AG101" i="12"/>
  <c r="AG96" i="12"/>
  <c r="AG95" i="12"/>
  <c r="AG91" i="12"/>
  <c r="AG92" i="12"/>
  <c r="AG76" i="12"/>
  <c r="AG77" i="12"/>
  <c r="AG73" i="12"/>
  <c r="AG89" i="12"/>
  <c r="AG74" i="12"/>
  <c r="AG93" i="12"/>
  <c r="AG75" i="12"/>
  <c r="AG70" i="12"/>
  <c r="AG69" i="12"/>
  <c r="AG66" i="12"/>
  <c r="AG62" i="12"/>
  <c r="AG48" i="12"/>
  <c r="AG44" i="12"/>
  <c r="AG71" i="12"/>
  <c r="AG67" i="12"/>
  <c r="AG63" i="12"/>
  <c r="AG49" i="12"/>
  <c r="AG45" i="12"/>
  <c r="AG72" i="12"/>
  <c r="AG64" i="12"/>
  <c r="AG47" i="12"/>
  <c r="AG43" i="12"/>
  <c r="AG42" i="12"/>
  <c r="AG68" i="12"/>
  <c r="AG65" i="12"/>
  <c r="AG50" i="12"/>
  <c r="AG40" i="12"/>
  <c r="AG22" i="12"/>
  <c r="AG18" i="12"/>
  <c r="AG41" i="12"/>
  <c r="AG37" i="12"/>
  <c r="AG23" i="12"/>
  <c r="AG19" i="12"/>
  <c r="AG15" i="12"/>
  <c r="AG46" i="12"/>
  <c r="AG20" i="12"/>
  <c r="AG25" i="12"/>
  <c r="AG17" i="12"/>
  <c r="AG39" i="12"/>
  <c r="AG24" i="12"/>
  <c r="AG16" i="12"/>
  <c r="AG38" i="12"/>
  <c r="AG21" i="12"/>
  <c r="AG13" i="12"/>
  <c r="AG14" i="12"/>
  <c r="AG12" i="12"/>
  <c r="AA43" i="10"/>
  <c r="AA39" i="8"/>
  <c r="AC47" i="6"/>
  <c r="AA37" i="9"/>
  <c r="AZ27" i="12"/>
  <c r="AZ28" i="12"/>
  <c r="BG12" i="12"/>
  <c r="BG28" i="12" s="1"/>
  <c r="Y22" i="2"/>
  <c r="Y25" i="2"/>
  <c r="AW26" i="8"/>
  <c r="AA24" i="7"/>
  <c r="AA51" i="7" s="1"/>
  <c r="AX89" i="2"/>
  <c r="AB60" i="10"/>
  <c r="AD17" i="2" s="1"/>
  <c r="AE125" i="12"/>
  <c r="AC6" i="9"/>
  <c r="AY88" i="2"/>
  <c r="AW46" i="6"/>
  <c r="BD46" i="6" s="1"/>
  <c r="AW51" i="6" l="1"/>
  <c r="Z55" i="6"/>
  <c r="AC14" i="2"/>
  <c r="AC27" i="9"/>
  <c r="AC28" i="9"/>
  <c r="AX28" i="9" s="1"/>
  <c r="BE28" i="9" s="1"/>
  <c r="AX6" i="9"/>
  <c r="BE6" i="9" s="1"/>
  <c r="AC34" i="9"/>
  <c r="AZ114" i="12"/>
  <c r="AZ30" i="12"/>
  <c r="AZ29" i="12"/>
  <c r="AZ31" i="12" s="1"/>
  <c r="AZ32" i="12" s="1"/>
  <c r="AG28" i="12"/>
  <c r="AG27" i="12"/>
  <c r="Z22" i="2"/>
  <c r="Z25" i="2"/>
  <c r="AX22" i="2"/>
  <c r="AX10" i="7"/>
  <c r="BD51" i="6"/>
  <c r="BE10" i="7" s="1"/>
  <c r="AF124" i="12"/>
  <c r="AD6" i="8"/>
  <c r="AF114" i="12"/>
  <c r="AF30" i="12"/>
  <c r="AF29" i="12"/>
  <c r="AD8" i="7"/>
  <c r="AF27" i="6"/>
  <c r="AG7" i="6"/>
  <c r="AF24" i="6"/>
  <c r="AB49" i="6"/>
  <c r="AB52" i="6"/>
  <c r="AW48" i="6"/>
  <c r="AE17" i="11"/>
  <c r="AX9" i="10"/>
  <c r="AD42" i="6"/>
  <c r="AD43" i="6" s="1"/>
  <c r="AD46" i="6"/>
  <c r="AB51" i="7"/>
  <c r="AC12" i="9"/>
  <c r="AX9" i="9"/>
  <c r="AZ108" i="12"/>
  <c r="AZ109" i="12" s="1"/>
  <c r="AZ106" i="12"/>
  <c r="AZ107" i="12"/>
  <c r="AJ57" i="2"/>
  <c r="AZ54" i="12"/>
  <c r="AZ56" i="12" s="1"/>
  <c r="AZ57" i="12" s="1"/>
  <c r="AZ55" i="12"/>
  <c r="Y26" i="2"/>
  <c r="Y29" i="2"/>
  <c r="AZ123" i="12"/>
  <c r="BG27" i="12"/>
  <c r="BG123" i="12" s="1"/>
  <c r="AF82" i="12"/>
  <c r="AF81" i="12"/>
  <c r="AF83" i="12" s="1"/>
  <c r="AF84" i="12" s="1"/>
  <c r="AD9" i="9"/>
  <c r="T51" i="2"/>
  <c r="AV51" i="2"/>
  <c r="S52" i="2"/>
  <c r="BG82" i="12"/>
  <c r="BG81" i="12"/>
  <c r="BG83" i="12" s="1"/>
  <c r="BG84" i="12" s="1"/>
  <c r="AC30" i="8"/>
  <c r="AX30" i="8" s="1"/>
  <c r="BE30" i="8" s="1"/>
  <c r="AX6" i="8"/>
  <c r="BE6" i="8" s="1"/>
  <c r="AC36" i="8"/>
  <c r="AC29" i="8"/>
  <c r="AC21" i="8"/>
  <c r="AC26" i="8" s="1"/>
  <c r="AF54" i="12"/>
  <c r="AD10" i="8" s="1"/>
  <c r="AF55" i="12"/>
  <c r="AD9" i="8"/>
  <c r="AF123" i="12"/>
  <c r="AD5" i="7"/>
  <c r="AJ58" i="2"/>
  <c r="AX9" i="11"/>
  <c r="AX8" i="11" s="1"/>
  <c r="AF35" i="6"/>
  <c r="AE40" i="6"/>
  <c r="AE37" i="6"/>
  <c r="AX37" i="6" s="1"/>
  <c r="AC12" i="8"/>
  <c r="AX9" i="8"/>
  <c r="AW60" i="10"/>
  <c r="AH36" i="6"/>
  <c r="V71" i="2"/>
  <c r="V80" i="2" s="1"/>
  <c r="AW80" i="2" s="1"/>
  <c r="AW63" i="2"/>
  <c r="AE116" i="12"/>
  <c r="AZ126" i="12"/>
  <c r="BG104" i="12"/>
  <c r="BG126" i="12" s="1"/>
  <c r="AZ124" i="12"/>
  <c r="BG52" i="12"/>
  <c r="BG124" i="12" s="1"/>
  <c r="AF126" i="12"/>
  <c r="AD6" i="10"/>
  <c r="AB19" i="2"/>
  <c r="AY14" i="2"/>
  <c r="AF9" i="2"/>
  <c r="AG105" i="12"/>
  <c r="AG104" i="12"/>
  <c r="AF125" i="12"/>
  <c r="AD6" i="9"/>
  <c r="AA51" i="9"/>
  <c r="AC16" i="2" s="1"/>
  <c r="AZ125" i="12"/>
  <c r="BG79" i="12"/>
  <c r="BG125" i="12" s="1"/>
  <c r="X26" i="2"/>
  <c r="X29" i="2"/>
  <c r="AX25" i="2"/>
  <c r="AC40" i="10"/>
  <c r="AC25" i="10"/>
  <c r="AC28" i="10" s="1"/>
  <c r="AC32" i="10"/>
  <c r="AX32" i="10" s="1"/>
  <c r="BE32" i="10" s="1"/>
  <c r="AC31" i="10"/>
  <c r="AX6" i="10"/>
  <c r="BE6" i="10" s="1"/>
  <c r="AJ3" i="6"/>
  <c r="AE29" i="6"/>
  <c r="AB33" i="8"/>
  <c r="AB54" i="8" s="1"/>
  <c r="AD15" i="2" s="1"/>
  <c r="AE10" i="2"/>
  <c r="AE40" i="2"/>
  <c r="AX17" i="11"/>
  <c r="AE24" i="11"/>
  <c r="AC28" i="7"/>
  <c r="AX28" i="7" s="1"/>
  <c r="BE28" i="7" s="1"/>
  <c r="AC34" i="7"/>
  <c r="AC37" i="7" s="1"/>
  <c r="AC21" i="7"/>
  <c r="AC27" i="7"/>
  <c r="AX5" i="7"/>
  <c r="BE5" i="7" s="1"/>
  <c r="AC10" i="10"/>
  <c r="AX10" i="10" s="1"/>
  <c r="BE10" i="10" s="1"/>
  <c r="AW54" i="8"/>
  <c r="AV55" i="6" s="1"/>
  <c r="AX21" i="8"/>
  <c r="AV71" i="2"/>
  <c r="AV74" i="2" s="1"/>
  <c r="AV77" i="2" s="1"/>
  <c r="BF63" i="2"/>
  <c r="BF71" i="2" s="1"/>
  <c r="BF74" i="2" s="1"/>
  <c r="BF77" i="2" s="1"/>
  <c r="AX8" i="7"/>
  <c r="AC51" i="6"/>
  <c r="AC48" i="6"/>
  <c r="AF8" i="2"/>
  <c r="AX31" i="10"/>
  <c r="AI8" i="12"/>
  <c r="AF3" i="11"/>
  <c r="AG4" i="10"/>
  <c r="AG4" i="9"/>
  <c r="AG4" i="8"/>
  <c r="AG3" i="7"/>
  <c r="AF4" i="6"/>
  <c r="AI3" i="2"/>
  <c r="AJ4" i="2"/>
  <c r="AH102" i="12"/>
  <c r="BA102" i="12" s="1"/>
  <c r="AH99" i="12"/>
  <c r="BA99" i="12" s="1"/>
  <c r="AH100" i="12"/>
  <c r="BA100" i="12" s="1"/>
  <c r="AH96" i="12"/>
  <c r="BA96" i="12" s="1"/>
  <c r="AH101" i="12"/>
  <c r="BA101" i="12" s="1"/>
  <c r="AH97" i="12"/>
  <c r="BA97" i="12" s="1"/>
  <c r="AH95" i="12"/>
  <c r="BA95" i="12" s="1"/>
  <c r="AH91" i="12"/>
  <c r="BA91" i="12" s="1"/>
  <c r="AH92" i="12"/>
  <c r="BA92" i="12" s="1"/>
  <c r="AH93" i="12"/>
  <c r="BA93" i="12" s="1"/>
  <c r="AH89" i="12"/>
  <c r="AH77" i="12"/>
  <c r="BA77" i="12" s="1"/>
  <c r="AH73" i="12"/>
  <c r="BA73" i="12" s="1"/>
  <c r="AH90" i="12"/>
  <c r="BA90" i="12" s="1"/>
  <c r="AH74" i="12"/>
  <c r="BA74" i="12" s="1"/>
  <c r="AH70" i="12"/>
  <c r="BA70" i="12" s="1"/>
  <c r="AH98" i="12"/>
  <c r="BA98" i="12" s="1"/>
  <c r="AH94" i="12"/>
  <c r="BA94" i="12" s="1"/>
  <c r="AH75" i="12"/>
  <c r="BA75" i="12" s="1"/>
  <c r="AH71" i="12"/>
  <c r="BA71" i="12" s="1"/>
  <c r="AH67" i="12"/>
  <c r="BA67" i="12" s="1"/>
  <c r="AH63" i="12"/>
  <c r="BA63" i="12" s="1"/>
  <c r="AH49" i="12"/>
  <c r="BA49" i="12" s="1"/>
  <c r="AH45" i="12"/>
  <c r="BA45" i="12" s="1"/>
  <c r="AH72" i="12"/>
  <c r="BA72" i="12" s="1"/>
  <c r="AH68" i="12"/>
  <c r="BA68" i="12" s="1"/>
  <c r="AH64" i="12"/>
  <c r="BA64" i="12" s="1"/>
  <c r="AH50" i="12"/>
  <c r="BA50" i="12" s="1"/>
  <c r="AH46" i="12"/>
  <c r="BA46" i="12" s="1"/>
  <c r="AH76" i="12"/>
  <c r="BA76" i="12" s="1"/>
  <c r="AH65" i="12"/>
  <c r="BA65" i="12" s="1"/>
  <c r="AH48" i="12"/>
  <c r="BA48" i="12" s="1"/>
  <c r="AH62" i="12"/>
  <c r="BA62" i="12" s="1"/>
  <c r="AH43" i="12"/>
  <c r="BA43" i="12" s="1"/>
  <c r="AH41" i="12"/>
  <c r="BA41" i="12" s="1"/>
  <c r="AH37" i="12"/>
  <c r="AH23" i="12"/>
  <c r="BA23" i="12" s="1"/>
  <c r="AH19" i="12"/>
  <c r="BA19" i="12" s="1"/>
  <c r="AH15" i="12"/>
  <c r="BA15" i="12" s="1"/>
  <c r="AH66" i="12"/>
  <c r="BA66" i="12" s="1"/>
  <c r="AH44" i="12"/>
  <c r="BA44" i="12" s="1"/>
  <c r="AH38" i="12"/>
  <c r="BA38" i="12" s="1"/>
  <c r="AH24" i="12"/>
  <c r="BA24" i="12" s="1"/>
  <c r="AH20" i="12"/>
  <c r="BA20" i="12" s="1"/>
  <c r="AH16" i="12"/>
  <c r="BA16" i="12" s="1"/>
  <c r="AH69" i="12"/>
  <c r="BA69" i="12" s="1"/>
  <c r="AH40" i="12"/>
  <c r="BA40" i="12" s="1"/>
  <c r="AH25" i="12"/>
  <c r="BA25" i="12" s="1"/>
  <c r="AH17" i="12"/>
  <c r="BA17" i="12" s="1"/>
  <c r="AH47" i="12"/>
  <c r="BA47" i="12" s="1"/>
  <c r="AH42" i="12"/>
  <c r="BA42" i="12" s="1"/>
  <c r="AH39" i="12"/>
  <c r="BA39" i="12" s="1"/>
  <c r="AH22" i="12"/>
  <c r="BA22" i="12" s="1"/>
  <c r="AH21" i="12"/>
  <c r="BA21" i="12" s="1"/>
  <c r="AH18" i="12"/>
  <c r="BA18" i="12" s="1"/>
  <c r="AH14" i="12"/>
  <c r="BA14" i="12" s="1"/>
  <c r="AH12" i="12"/>
  <c r="AH13" i="12"/>
  <c r="BA13" i="12" s="1"/>
  <c r="AF106" i="12"/>
  <c r="AD10" i="10" s="1"/>
  <c r="AF107" i="12"/>
  <c r="AD9" i="10"/>
  <c r="AE46" i="2"/>
  <c r="AZ9" i="2"/>
  <c r="BG9" i="2" s="1"/>
  <c r="Y61" i="6"/>
  <c r="Y57" i="6"/>
  <c r="BG114" i="12"/>
  <c r="BG29" i="12"/>
  <c r="BG31" i="12"/>
  <c r="BG32" i="12" s="1"/>
  <c r="BG30" i="12"/>
  <c r="AG52" i="12"/>
  <c r="AG53" i="12"/>
  <c r="AG79" i="12"/>
  <c r="AG80" i="12"/>
  <c r="AZ81" i="12"/>
  <c r="AZ82" i="12"/>
  <c r="AZ83" i="12" s="1"/>
  <c r="AZ84" i="12" s="1"/>
  <c r="AX34" i="7"/>
  <c r="BA37" i="12"/>
  <c r="BA12" i="12"/>
  <c r="AD11" i="2"/>
  <c r="AF22" i="11"/>
  <c r="AG2" i="11"/>
  <c r="AF23" i="11"/>
  <c r="AF24" i="11" s="1"/>
  <c r="AF15" i="11"/>
  <c r="AF16" i="11"/>
  <c r="AF17" i="11" s="1"/>
  <c r="AF8" i="11"/>
  <c r="AF9" i="11"/>
  <c r="AF10" i="11" s="1"/>
  <c r="AE127" i="12"/>
  <c r="AG49" i="2"/>
  <c r="AX24" i="6"/>
  <c r="AD118" i="12"/>
  <c r="AD92" i="2"/>
  <c r="W63" i="2"/>
  <c r="W33" i="2"/>
  <c r="AW33" i="2"/>
  <c r="AA25" i="2"/>
  <c r="AA22" i="2"/>
  <c r="BF80" i="2"/>
  <c r="BF81" i="2" s="1"/>
  <c r="BG79" i="2" s="1"/>
  <c r="AV81" i="2"/>
  <c r="AW79" i="2" s="1"/>
  <c r="AW81" i="2" s="1"/>
  <c r="AX79" i="2" s="1"/>
  <c r="AE115" i="12"/>
  <c r="AE117" i="12" s="1"/>
  <c r="AC9" i="7"/>
  <c r="AX9" i="7" s="1"/>
  <c r="BE9" i="7" s="1"/>
  <c r="BG106" i="12"/>
  <c r="BG107" i="12"/>
  <c r="BG108" i="12" s="1"/>
  <c r="BG109" i="12" s="1"/>
  <c r="AC43" i="6"/>
  <c r="BG54" i="12"/>
  <c r="BG56" i="12" s="1"/>
  <c r="BG57" i="12" s="1"/>
  <c r="BG55" i="12"/>
  <c r="Q43" i="2"/>
  <c r="Q54" i="2" s="1"/>
  <c r="R79" i="2"/>
  <c r="R81" i="2" s="1"/>
  <c r="R39" i="2" s="1"/>
  <c r="AZ8" i="2"/>
  <c r="BG8" i="2" s="1"/>
  <c r="BA79" i="12" l="1"/>
  <c r="BA125" i="12" s="1"/>
  <c r="BA80" i="12"/>
  <c r="AE92" i="2"/>
  <c r="AV61" i="6"/>
  <c r="AV57" i="6"/>
  <c r="AV59" i="6"/>
  <c r="AG23" i="11"/>
  <c r="AG24" i="11" s="1"/>
  <c r="AG15" i="11"/>
  <c r="AG16" i="11"/>
  <c r="AG17" i="11" s="1"/>
  <c r="AG8" i="11"/>
  <c r="AG9" i="11"/>
  <c r="AG10" i="11" s="1"/>
  <c r="AG22" i="11"/>
  <c r="AH2" i="11"/>
  <c r="BA27" i="12"/>
  <c r="BA123" i="12" s="1"/>
  <c r="BA28" i="12"/>
  <c r="AG82" i="12"/>
  <c r="AG83" i="12"/>
  <c r="AG84" i="12" s="1"/>
  <c r="AG81" i="12"/>
  <c r="AE10" i="9" s="1"/>
  <c r="AE9" i="9"/>
  <c r="BG116" i="12"/>
  <c r="AE68" i="2"/>
  <c r="AZ68" i="2" s="1"/>
  <c r="BG68" i="2" s="1"/>
  <c r="AZ46" i="2"/>
  <c r="AE49" i="2"/>
  <c r="AF108" i="12"/>
  <c r="AF109" i="12" s="1"/>
  <c r="AH104" i="12"/>
  <c r="AH105" i="12"/>
  <c r="AX37" i="10"/>
  <c r="BE37" i="10" s="1"/>
  <c r="BE31" i="10"/>
  <c r="AD10" i="7"/>
  <c r="AE66" i="2"/>
  <c r="AZ66" i="2" s="1"/>
  <c r="BG66" i="2" s="1"/>
  <c r="AZ40" i="2"/>
  <c r="BG40" i="2" s="1"/>
  <c r="AE30" i="6"/>
  <c r="AX29" i="6"/>
  <c r="AC37" i="10"/>
  <c r="AX26" i="2"/>
  <c r="AD28" i="9"/>
  <c r="AD34" i="9"/>
  <c r="AD27" i="9"/>
  <c r="AF46" i="2"/>
  <c r="AD31" i="10"/>
  <c r="AD40" i="10"/>
  <c r="AD25" i="10"/>
  <c r="AD32" i="10"/>
  <c r="AE42" i="6"/>
  <c r="AE46" i="6"/>
  <c r="AD34" i="7"/>
  <c r="AD27" i="7"/>
  <c r="AD28" i="7"/>
  <c r="AD21" i="7"/>
  <c r="AC39" i="8"/>
  <c r="AX36" i="8"/>
  <c r="BF51" i="2"/>
  <c r="BF52" i="2" s="1"/>
  <c r="AV52" i="2"/>
  <c r="Y31" i="2"/>
  <c r="Y32" i="2" s="1"/>
  <c r="AD48" i="6"/>
  <c r="AD51" i="6"/>
  <c r="AE10" i="7" s="1"/>
  <c r="AG8" i="2"/>
  <c r="AC37" i="9"/>
  <c r="AX34" i="9"/>
  <c r="BA53" i="12"/>
  <c r="BA52" i="12"/>
  <c r="BA124" i="12" s="1"/>
  <c r="AG125" i="12"/>
  <c r="AE6" i="9"/>
  <c r="AD12" i="10"/>
  <c r="AF10" i="2"/>
  <c r="AF40" i="2"/>
  <c r="AF66" i="2" s="1"/>
  <c r="AE11" i="2"/>
  <c r="AK3" i="6"/>
  <c r="X31" i="2"/>
  <c r="AX29" i="2"/>
  <c r="AI36" i="6"/>
  <c r="AX12" i="8"/>
  <c r="BE9" i="8"/>
  <c r="AE47" i="6"/>
  <c r="AX40" i="6"/>
  <c r="AF127" i="12"/>
  <c r="U51" i="2"/>
  <c r="T52" i="2"/>
  <c r="AW49" i="6"/>
  <c r="BD48" i="6"/>
  <c r="BD49" i="6" s="1"/>
  <c r="AF29" i="6"/>
  <c r="AF115" i="12"/>
  <c r="AF117" i="12" s="1"/>
  <c r="AD9" i="7"/>
  <c r="AD36" i="8"/>
  <c r="AD29" i="8"/>
  <c r="AD21" i="8"/>
  <c r="AD30" i="8"/>
  <c r="AG123" i="12"/>
  <c r="AE5" i="7"/>
  <c r="AZ116" i="12"/>
  <c r="AE113" i="12"/>
  <c r="AE118" i="12" s="1"/>
  <c r="AE87" i="2"/>
  <c r="AE88" i="2" s="1"/>
  <c r="AG54" i="12"/>
  <c r="AG55" i="12"/>
  <c r="AG56" i="12" s="1"/>
  <c r="AG57" i="12" s="1"/>
  <c r="AE9" i="8"/>
  <c r="BG115" i="12"/>
  <c r="AH28" i="12"/>
  <c r="AH27" i="12"/>
  <c r="AH79" i="12"/>
  <c r="AH80" i="12"/>
  <c r="AC49" i="6"/>
  <c r="AC52" i="6"/>
  <c r="AX12" i="7"/>
  <c r="BE8" i="7"/>
  <c r="AX26" i="8"/>
  <c r="BE26" i="8" s="1"/>
  <c r="BE21" i="8"/>
  <c r="AC31" i="7"/>
  <c r="AE26" i="11"/>
  <c r="AH18" i="2" s="1"/>
  <c r="BA18" i="2" s="1"/>
  <c r="AX24" i="11"/>
  <c r="AG126" i="12"/>
  <c r="AE6" i="10"/>
  <c r="AG35" i="6"/>
  <c r="AF37" i="6"/>
  <c r="AF40" i="6"/>
  <c r="AX27" i="7"/>
  <c r="AD12" i="8"/>
  <c r="BG127" i="12"/>
  <c r="BG113" i="12" s="1"/>
  <c r="AA55" i="6"/>
  <c r="AA59" i="6" s="1"/>
  <c r="AD14" i="2"/>
  <c r="AD19" i="2" s="1"/>
  <c r="AX12" i="10"/>
  <c r="BE9" i="10"/>
  <c r="AB53" i="6"/>
  <c r="AW52" i="6"/>
  <c r="AH7" i="6"/>
  <c r="AG24" i="6"/>
  <c r="AG29" i="6" s="1"/>
  <c r="AG30" i="6" s="1"/>
  <c r="AG27" i="6"/>
  <c r="AF116" i="12"/>
  <c r="AG114" i="12"/>
  <c r="AG29" i="12"/>
  <c r="AG31" i="12" s="1"/>
  <c r="AG32" i="12" s="1"/>
  <c r="AG30" i="12"/>
  <c r="AE8" i="7"/>
  <c r="AZ10" i="2"/>
  <c r="BA89" i="12"/>
  <c r="AC19" i="2"/>
  <c r="R43" i="2"/>
  <c r="R54" i="2" s="1"/>
  <c r="S79" i="2"/>
  <c r="S81" i="2" s="1"/>
  <c r="S39" i="2" s="1"/>
  <c r="AA29" i="2"/>
  <c r="AA26" i="2"/>
  <c r="W71" i="2"/>
  <c r="W80" i="2" s="1"/>
  <c r="AF26" i="11"/>
  <c r="AI18" i="2" s="1"/>
  <c r="AX37" i="7"/>
  <c r="BE37" i="7" s="1"/>
  <c r="BE34" i="7"/>
  <c r="AG124" i="12"/>
  <c r="AE6" i="8"/>
  <c r="BG117" i="12"/>
  <c r="AH52" i="12"/>
  <c r="AH53" i="12"/>
  <c r="AG3" i="11"/>
  <c r="AJ8" i="12"/>
  <c r="AH4" i="8"/>
  <c r="AH4" i="10"/>
  <c r="AH4" i="9"/>
  <c r="AH3" i="7"/>
  <c r="AG4" i="6"/>
  <c r="AJ3" i="2"/>
  <c r="AK4" i="2"/>
  <c r="AI102" i="12"/>
  <c r="AI100" i="12"/>
  <c r="AI96" i="12"/>
  <c r="AI101" i="12"/>
  <c r="AI97" i="12"/>
  <c r="AI98" i="12"/>
  <c r="AI92" i="12"/>
  <c r="AI93" i="12"/>
  <c r="AI89" i="12"/>
  <c r="AI99" i="12"/>
  <c r="AI94" i="12"/>
  <c r="AI90" i="12"/>
  <c r="AI91" i="12"/>
  <c r="AI74" i="12"/>
  <c r="AI95" i="12"/>
  <c r="AI75" i="12"/>
  <c r="AI71" i="12"/>
  <c r="AI76" i="12"/>
  <c r="AI72" i="12"/>
  <c r="AI67" i="12"/>
  <c r="AI73" i="12"/>
  <c r="AI68" i="12"/>
  <c r="AI64" i="12"/>
  <c r="AI50" i="12"/>
  <c r="AI46" i="12"/>
  <c r="AI77" i="12"/>
  <c r="AI69" i="12"/>
  <c r="AI65" i="12"/>
  <c r="AI47" i="12"/>
  <c r="AI66" i="12"/>
  <c r="AI49" i="12"/>
  <c r="AI44" i="12"/>
  <c r="AI62" i="12"/>
  <c r="AI45" i="12"/>
  <c r="AI43" i="12"/>
  <c r="AI42" i="12"/>
  <c r="AI63" i="12"/>
  <c r="AI38" i="12"/>
  <c r="AI24" i="12"/>
  <c r="AI20" i="12"/>
  <c r="AI16" i="12"/>
  <c r="AI48" i="12"/>
  <c r="AI39" i="12"/>
  <c r="AI25" i="12"/>
  <c r="AI21" i="12"/>
  <c r="AI17" i="12"/>
  <c r="AI70" i="12"/>
  <c r="AI37" i="12"/>
  <c r="AI22" i="12"/>
  <c r="AI14" i="12"/>
  <c r="AI19" i="12"/>
  <c r="AI41" i="12"/>
  <c r="AI18" i="12"/>
  <c r="AI40" i="12"/>
  <c r="AI23" i="12"/>
  <c r="AI15" i="12"/>
  <c r="AI12" i="12"/>
  <c r="AI13" i="12"/>
  <c r="AC12" i="7"/>
  <c r="AC51" i="7" s="1"/>
  <c r="AC24" i="7"/>
  <c r="AX21" i="7"/>
  <c r="AX15" i="11"/>
  <c r="AX16" i="11"/>
  <c r="AC43" i="10"/>
  <c r="AX40" i="10"/>
  <c r="AG106" i="12"/>
  <c r="AE10" i="10" s="1"/>
  <c r="AG107" i="12"/>
  <c r="AE9" i="10"/>
  <c r="AE12" i="10" s="1"/>
  <c r="AB90" i="2"/>
  <c r="AY90" i="2" s="1"/>
  <c r="AB89" i="2"/>
  <c r="AY89" i="2" s="1"/>
  <c r="AB21" i="2"/>
  <c r="AB93" i="2"/>
  <c r="AY19" i="2"/>
  <c r="AW71" i="2"/>
  <c r="AW74" i="2" s="1"/>
  <c r="AW77" i="2" s="1"/>
  <c r="AK58" i="2"/>
  <c r="AF56" i="12"/>
  <c r="AF57" i="12" s="1"/>
  <c r="AC33" i="8"/>
  <c r="AC54" i="8" s="1"/>
  <c r="AE15" i="2" s="1"/>
  <c r="AZ15" i="2" s="1"/>
  <c r="BG15" i="2" s="1"/>
  <c r="AX29" i="8"/>
  <c r="AD10" i="9"/>
  <c r="AD12" i="9" s="1"/>
  <c r="AZ127" i="12"/>
  <c r="AK57" i="2"/>
  <c r="AX12" i="9"/>
  <c r="BE9" i="9"/>
  <c r="AX25" i="10"/>
  <c r="AC12" i="10"/>
  <c r="AC60" i="10" s="1"/>
  <c r="AE17" i="2" s="1"/>
  <c r="AZ17" i="2" s="1"/>
  <c r="BG17" i="2" s="1"/>
  <c r="AF31" i="12"/>
  <c r="AF32" i="12" s="1"/>
  <c r="Z29" i="2"/>
  <c r="Z26" i="2"/>
  <c r="AZ115" i="12"/>
  <c r="AZ117" i="12" s="1"/>
  <c r="AC31" i="9"/>
  <c r="AC51" i="9" s="1"/>
  <c r="AE16" i="2" s="1"/>
  <c r="AZ16" i="2" s="1"/>
  <c r="BG16" i="2" s="1"/>
  <c r="AX27" i="9"/>
  <c r="Z61" i="6"/>
  <c r="Z57" i="6"/>
  <c r="Z59" i="6"/>
  <c r="AX31" i="2" l="1"/>
  <c r="X32" i="2"/>
  <c r="AF92" i="2"/>
  <c r="Y63" i="2"/>
  <c r="Y71" i="2" s="1"/>
  <c r="Y80" i="2" s="1"/>
  <c r="Y33" i="2"/>
  <c r="Z31" i="2"/>
  <c r="Z32" i="2" s="1"/>
  <c r="AX28" i="10"/>
  <c r="BE28" i="10" s="1"/>
  <c r="BE25" i="10"/>
  <c r="AX33" i="8"/>
  <c r="BE33" i="8" s="1"/>
  <c r="BE29" i="8"/>
  <c r="AL58" i="2"/>
  <c r="AY93" i="2"/>
  <c r="AG108" i="12"/>
  <c r="AG109" i="12" s="1"/>
  <c r="AI52" i="12"/>
  <c r="AI53" i="12"/>
  <c r="AK8" i="12"/>
  <c r="AH3" i="11"/>
  <c r="AI4" i="8"/>
  <c r="AI4" i="10"/>
  <c r="AI4" i="9"/>
  <c r="AH4" i="6"/>
  <c r="AI3" i="7"/>
  <c r="AL4" i="2"/>
  <c r="AK3" i="2"/>
  <c r="BG118" i="12"/>
  <c r="AA31" i="2"/>
  <c r="AA32" i="2" s="1"/>
  <c r="AC89" i="2"/>
  <c r="AC90" i="2"/>
  <c r="AC21" i="2"/>
  <c r="AC93" i="2"/>
  <c r="AH27" i="6"/>
  <c r="AY27" i="6" s="1"/>
  <c r="AI7" i="6"/>
  <c r="AY7" i="6"/>
  <c r="AY35" i="6" s="1"/>
  <c r="AH24" i="6"/>
  <c r="AH29" i="6" s="1"/>
  <c r="AH30" i="6" s="1"/>
  <c r="BE12" i="10"/>
  <c r="AX31" i="7"/>
  <c r="BE31" i="7" s="1"/>
  <c r="BE27" i="7"/>
  <c r="AX23" i="11"/>
  <c r="AX26" i="11"/>
  <c r="AX22" i="11"/>
  <c r="AC53" i="6"/>
  <c r="AH123" i="12"/>
  <c r="AF5" i="7"/>
  <c r="V51" i="2"/>
  <c r="U52" i="2"/>
  <c r="AH9" i="2"/>
  <c r="AX47" i="6"/>
  <c r="AX37" i="9"/>
  <c r="BE37" i="9" s="1"/>
  <c r="BE34" i="9"/>
  <c r="AD12" i="7"/>
  <c r="AE43" i="6"/>
  <c r="AX42" i="6"/>
  <c r="AD43" i="10"/>
  <c r="AD31" i="9"/>
  <c r="AH16" i="11"/>
  <c r="AH17" i="11" s="1"/>
  <c r="AY17" i="11" s="1"/>
  <c r="AH8" i="11"/>
  <c r="AH9" i="11"/>
  <c r="AH10" i="11" s="1"/>
  <c r="AY10" i="11" s="1"/>
  <c r="AH22" i="11"/>
  <c r="AI2" i="11"/>
  <c r="AH23" i="11"/>
  <c r="AH15" i="11"/>
  <c r="AZ113" i="12"/>
  <c r="AZ118" i="12" s="1"/>
  <c r="AZ87" i="2"/>
  <c r="BG87" i="2" s="1"/>
  <c r="AB55" i="6"/>
  <c r="AE14" i="2"/>
  <c r="AH55" i="12"/>
  <c r="AH54" i="12"/>
  <c r="AF9" i="8"/>
  <c r="AE36" i="8"/>
  <c r="AE39" i="8" s="1"/>
  <c r="AE29" i="8"/>
  <c r="AE21" i="8"/>
  <c r="AE26" i="8" s="1"/>
  <c r="AE30" i="8"/>
  <c r="AV39" i="2"/>
  <c r="T79" i="2"/>
  <c r="T81" i="2" s="1"/>
  <c r="T39" i="2" s="1"/>
  <c r="S43" i="2"/>
  <c r="S54" i="2" s="1"/>
  <c r="BA105" i="12"/>
  <c r="BA104" i="12"/>
  <c r="BA126" i="12" s="1"/>
  <c r="AG116" i="12"/>
  <c r="AW53" i="6"/>
  <c r="BD52" i="6"/>
  <c r="BD53" i="6" s="1"/>
  <c r="AD90" i="2"/>
  <c r="AD89" i="2"/>
  <c r="AD21" i="2"/>
  <c r="AF47" i="6"/>
  <c r="AH114" i="12"/>
  <c r="AH29" i="12"/>
  <c r="AH31" i="12" s="1"/>
  <c r="AH32" i="12" s="1"/>
  <c r="AH30" i="12"/>
  <c r="AF8" i="7"/>
  <c r="AD26" i="8"/>
  <c r="AJ36" i="6"/>
  <c r="AG10" i="2"/>
  <c r="AG40" i="2"/>
  <c r="AG66" i="2" s="1"/>
  <c r="AX39" i="8"/>
  <c r="BE39" i="8" s="1"/>
  <c r="BE36" i="8"/>
  <c r="AD31" i="7"/>
  <c r="AD37" i="10"/>
  <c r="AD37" i="9"/>
  <c r="AE12" i="9"/>
  <c r="BA81" i="12"/>
  <c r="BA83" i="12" s="1"/>
  <c r="BA84" i="12" s="1"/>
  <c r="BA82" i="12"/>
  <c r="BE12" i="9"/>
  <c r="AB25" i="2"/>
  <c r="AB22" i="2"/>
  <c r="AY21" i="2"/>
  <c r="AX43" i="10"/>
  <c r="BE43" i="10" s="1"/>
  <c r="BE40" i="10"/>
  <c r="AH124" i="12"/>
  <c r="AF6" i="8"/>
  <c r="AZ11" i="2"/>
  <c r="BG10" i="2"/>
  <c r="BG11" i="2" s="1"/>
  <c r="AA61" i="6"/>
  <c r="AA57" i="6"/>
  <c r="AF42" i="6"/>
  <c r="AF46" i="6"/>
  <c r="AE31" i="10"/>
  <c r="AE37" i="10" s="1"/>
  <c r="AE40" i="10"/>
  <c r="AE43" i="10" s="1"/>
  <c r="AE32" i="10"/>
  <c r="AE25" i="10"/>
  <c r="AE28" i="10" s="1"/>
  <c r="AE60" i="10" s="1"/>
  <c r="AG17" i="2" s="1"/>
  <c r="BE12" i="7"/>
  <c r="AH81" i="12"/>
  <c r="AF10" i="9" s="1"/>
  <c r="AY10" i="9" s="1"/>
  <c r="AH82" i="12"/>
  <c r="AF9" i="9"/>
  <c r="AE10" i="8"/>
  <c r="AE34" i="7"/>
  <c r="AE37" i="7" s="1"/>
  <c r="AE27" i="7"/>
  <c r="AE31" i="7" s="1"/>
  <c r="AE28" i="7"/>
  <c r="AE21" i="7"/>
  <c r="AE24" i="7" s="1"/>
  <c r="AD33" i="8"/>
  <c r="AF30" i="6"/>
  <c r="AY29" i="6"/>
  <c r="AF113" i="12"/>
  <c r="AF118" i="12" s="1"/>
  <c r="AF87" i="2"/>
  <c r="AF88" i="2" s="1"/>
  <c r="AX54" i="8"/>
  <c r="BE12" i="8"/>
  <c r="BE54" i="8" s="1"/>
  <c r="AL3" i="6"/>
  <c r="AD93" i="2"/>
  <c r="AD37" i="7"/>
  <c r="AF49" i="2"/>
  <c r="AF68" i="2"/>
  <c r="AG68" i="2"/>
  <c r="AX30" i="6"/>
  <c r="AH107" i="12"/>
  <c r="AH108" i="12"/>
  <c r="AH109" i="12" s="1"/>
  <c r="AH106" i="12"/>
  <c r="AF10" i="10" s="1"/>
  <c r="AY10" i="10" s="1"/>
  <c r="AF9" i="10"/>
  <c r="AY9" i="10" s="1"/>
  <c r="AZ49" i="2"/>
  <c r="BG46" i="2"/>
  <c r="BG49" i="2" s="1"/>
  <c r="BA114" i="12"/>
  <c r="BA30" i="12"/>
  <c r="BA29" i="12"/>
  <c r="AG26" i="11"/>
  <c r="AJ18" i="2" s="1"/>
  <c r="AX31" i="9"/>
  <c r="BE31" i="9" s="1"/>
  <c r="BE27" i="9"/>
  <c r="AL57" i="2"/>
  <c r="AX24" i="7"/>
  <c r="BE24" i="7" s="1"/>
  <c r="BE21" i="7"/>
  <c r="AI27" i="12"/>
  <c r="AI28" i="12"/>
  <c r="AI80" i="12"/>
  <c r="AI79" i="12"/>
  <c r="AI104" i="12"/>
  <c r="AI105" i="12"/>
  <c r="AJ101" i="12"/>
  <c r="AJ97" i="12"/>
  <c r="AJ98" i="12"/>
  <c r="AJ99" i="12"/>
  <c r="AJ96" i="12"/>
  <c r="AJ93" i="12"/>
  <c r="AJ89" i="12"/>
  <c r="AJ100" i="12"/>
  <c r="AJ94" i="12"/>
  <c r="AJ90" i="12"/>
  <c r="AJ95" i="12"/>
  <c r="AJ91" i="12"/>
  <c r="AJ75" i="12"/>
  <c r="AJ76" i="12"/>
  <c r="AJ72" i="12"/>
  <c r="AJ102" i="12"/>
  <c r="AJ77" i="12"/>
  <c r="AJ73" i="12"/>
  <c r="AJ74" i="12"/>
  <c r="AJ71" i="12"/>
  <c r="AJ68" i="12"/>
  <c r="AJ69" i="12"/>
  <c r="AJ65" i="12"/>
  <c r="AJ47" i="12"/>
  <c r="AJ43" i="12"/>
  <c r="AJ70" i="12"/>
  <c r="AJ66" i="12"/>
  <c r="AJ62" i="12"/>
  <c r="AJ48" i="12"/>
  <c r="AJ63" i="12"/>
  <c r="AJ46" i="12"/>
  <c r="AJ41" i="12"/>
  <c r="AJ92" i="12"/>
  <c r="AJ67" i="12"/>
  <c r="AJ50" i="12"/>
  <c r="AJ64" i="12"/>
  <c r="AJ49" i="12"/>
  <c r="AJ44" i="12"/>
  <c r="AJ39" i="12"/>
  <c r="AJ25" i="12"/>
  <c r="AJ21" i="12"/>
  <c r="AJ17" i="12"/>
  <c r="AJ42" i="12"/>
  <c r="AJ40" i="12"/>
  <c r="AJ22" i="12"/>
  <c r="AJ18" i="12"/>
  <c r="AJ19" i="12"/>
  <c r="AJ24" i="12"/>
  <c r="AJ16" i="12"/>
  <c r="AJ45" i="12"/>
  <c r="AJ38" i="12"/>
  <c r="AJ23" i="12"/>
  <c r="AJ37" i="12"/>
  <c r="AJ20" i="12"/>
  <c r="AJ14" i="12"/>
  <c r="AJ15" i="12"/>
  <c r="AJ12" i="12"/>
  <c r="AJ13" i="12"/>
  <c r="AG115" i="12"/>
  <c r="AG117" i="12" s="1"/>
  <c r="AE9" i="7"/>
  <c r="AE12" i="7" s="1"/>
  <c r="AE51" i="7" s="1"/>
  <c r="AH35" i="6"/>
  <c r="AG37" i="6"/>
  <c r="AG40" i="6"/>
  <c r="AG47" i="6" s="1"/>
  <c r="AJ9" i="2" s="1"/>
  <c r="AJ46" i="2" s="1"/>
  <c r="AH125" i="12"/>
  <c r="AF6" i="9"/>
  <c r="AE12" i="8"/>
  <c r="BG88" i="2"/>
  <c r="AZ88" i="2"/>
  <c r="AG127" i="12"/>
  <c r="AD39" i="8"/>
  <c r="AY24" i="6"/>
  <c r="X63" i="2"/>
  <c r="X33" i="2"/>
  <c r="AX32" i="2"/>
  <c r="AF11" i="2"/>
  <c r="AE34" i="9"/>
  <c r="AE37" i="9" s="1"/>
  <c r="AE27" i="9"/>
  <c r="AE28" i="9"/>
  <c r="BA54" i="12"/>
  <c r="BA55" i="12"/>
  <c r="BA56" i="12"/>
  <c r="BA57" i="12" s="1"/>
  <c r="AY8" i="7"/>
  <c r="AD52" i="6"/>
  <c r="AD53" i="6" s="1"/>
  <c r="AD49" i="6"/>
  <c r="AD24" i="7"/>
  <c r="AE48" i="6"/>
  <c r="AE51" i="6"/>
  <c r="AF10" i="7" s="1"/>
  <c r="AH8" i="2"/>
  <c r="AX46" i="6"/>
  <c r="AD28" i="10"/>
  <c r="AD60" i="10" s="1"/>
  <c r="AF17" i="2" s="1"/>
  <c r="AH126" i="12"/>
  <c r="AF6" i="10"/>
  <c r="BA127" i="12"/>
  <c r="AZ92" i="2"/>
  <c r="AG92" i="2" l="1"/>
  <c r="AY12" i="10"/>
  <c r="AG14" i="2"/>
  <c r="AA63" i="2"/>
  <c r="AA71" i="2" s="1"/>
  <c r="AA80" i="2" s="1"/>
  <c r="AA33" i="2"/>
  <c r="BA113" i="12"/>
  <c r="BA87" i="2"/>
  <c r="AE49" i="6"/>
  <c r="AE52" i="6"/>
  <c r="AE53" i="6" s="1"/>
  <c r="AX48" i="6"/>
  <c r="AX33" i="2"/>
  <c r="AG113" i="12"/>
  <c r="AG118" i="12" s="1"/>
  <c r="AG87" i="2"/>
  <c r="AG88" i="2" s="1"/>
  <c r="AF34" i="9"/>
  <c r="AF37" i="9" s="1"/>
  <c r="AY6" i="9"/>
  <c r="AF27" i="9"/>
  <c r="AF31" i="9" s="1"/>
  <c r="AF28" i="9"/>
  <c r="AY28" i="9" s="1"/>
  <c r="AI35" i="6"/>
  <c r="AH40" i="6"/>
  <c r="AH47" i="6" s="1"/>
  <c r="AK9" i="2" s="1"/>
  <c r="AK46" i="2" s="1"/>
  <c r="AH37" i="6"/>
  <c r="AJ105" i="12"/>
  <c r="AJ104" i="12"/>
  <c r="AM57" i="2"/>
  <c r="AF48" i="6"/>
  <c r="AF51" i="6"/>
  <c r="AI8" i="2"/>
  <c r="AF29" i="8"/>
  <c r="AF21" i="8"/>
  <c r="AF30" i="8"/>
  <c r="AY30" i="8" s="1"/>
  <c r="AY6" i="8"/>
  <c r="AF36" i="8"/>
  <c r="AX51" i="9"/>
  <c r="AK36" i="6"/>
  <c r="AD22" i="2"/>
  <c r="AD25" i="2"/>
  <c r="BA106" i="12"/>
  <c r="BA108" i="12" s="1"/>
  <c r="BA109" i="12" s="1"/>
  <c r="BA107" i="12"/>
  <c r="AB61" i="6"/>
  <c r="AB59" i="6"/>
  <c r="AB57" i="6"/>
  <c r="AI9" i="11"/>
  <c r="AI22" i="11"/>
  <c r="AJ2" i="11"/>
  <c r="AI23" i="11"/>
  <c r="AI15" i="11"/>
  <c r="AI16" i="11"/>
  <c r="AI17" i="11" s="1"/>
  <c r="AI8" i="11"/>
  <c r="AY16" i="11"/>
  <c r="AY15" i="11"/>
  <c r="AD51" i="7"/>
  <c r="BE60" i="10"/>
  <c r="AJ7" i="6"/>
  <c r="AI27" i="6"/>
  <c r="AI24" i="6"/>
  <c r="AK98" i="12"/>
  <c r="BB98" i="12" s="1"/>
  <c r="AK99" i="12"/>
  <c r="BB99" i="12" s="1"/>
  <c r="AK102" i="12"/>
  <c r="BB102" i="12" s="1"/>
  <c r="AK100" i="12"/>
  <c r="BB100" i="12" s="1"/>
  <c r="AK101" i="12"/>
  <c r="BB101" i="12" s="1"/>
  <c r="AK94" i="12"/>
  <c r="BB94" i="12" s="1"/>
  <c r="AK90" i="12"/>
  <c r="BB90" i="12" s="1"/>
  <c r="AK95" i="12"/>
  <c r="BB95" i="12" s="1"/>
  <c r="AK91" i="12"/>
  <c r="BB91" i="12" s="1"/>
  <c r="AK92" i="12"/>
  <c r="BB92" i="12" s="1"/>
  <c r="AK76" i="12"/>
  <c r="BB76" i="12" s="1"/>
  <c r="AK97" i="12"/>
  <c r="BB97" i="12" s="1"/>
  <c r="AK89" i="12"/>
  <c r="AK77" i="12"/>
  <c r="BB77" i="12" s="1"/>
  <c r="AK73" i="12"/>
  <c r="BB73" i="12" s="1"/>
  <c r="AK93" i="12"/>
  <c r="BB93" i="12" s="1"/>
  <c r="AK74" i="12"/>
  <c r="BB74" i="12" s="1"/>
  <c r="AK69" i="12"/>
  <c r="BB69" i="12" s="1"/>
  <c r="AK72" i="12"/>
  <c r="BB72" i="12" s="1"/>
  <c r="AK70" i="12"/>
  <c r="BB70" i="12" s="1"/>
  <c r="AK66" i="12"/>
  <c r="BB66" i="12" s="1"/>
  <c r="AK62" i="12"/>
  <c r="AK48" i="12"/>
  <c r="BB48" i="12" s="1"/>
  <c r="AK44" i="12"/>
  <c r="BB44" i="12" s="1"/>
  <c r="AK67" i="12"/>
  <c r="BB67" i="12" s="1"/>
  <c r="AK63" i="12"/>
  <c r="BB63" i="12" s="1"/>
  <c r="AK49" i="12"/>
  <c r="BB49" i="12" s="1"/>
  <c r="AK45" i="12"/>
  <c r="BB45" i="12" s="1"/>
  <c r="AK42" i="12"/>
  <c r="BB42" i="12" s="1"/>
  <c r="AK96" i="12"/>
  <c r="BB96" i="12" s="1"/>
  <c r="AK64" i="12"/>
  <c r="BB64" i="12" s="1"/>
  <c r="AK47" i="12"/>
  <c r="BB47" i="12" s="1"/>
  <c r="AK75" i="12"/>
  <c r="BB75" i="12" s="1"/>
  <c r="AK71" i="12"/>
  <c r="BB71" i="12" s="1"/>
  <c r="AK40" i="12"/>
  <c r="BB40" i="12" s="1"/>
  <c r="AK22" i="12"/>
  <c r="BB22" i="12" s="1"/>
  <c r="AK18" i="12"/>
  <c r="BB18" i="12" s="1"/>
  <c r="AK68" i="12"/>
  <c r="BB68" i="12" s="1"/>
  <c r="AK37" i="12"/>
  <c r="BB37" i="12" s="1"/>
  <c r="AK23" i="12"/>
  <c r="BB23" i="12" s="1"/>
  <c r="AK19" i="12"/>
  <c r="BB19" i="12" s="1"/>
  <c r="AK15" i="12"/>
  <c r="BB15" i="12" s="1"/>
  <c r="AK65" i="12"/>
  <c r="BB65" i="12" s="1"/>
  <c r="AK39" i="12"/>
  <c r="BB39" i="12" s="1"/>
  <c r="AK24" i="12"/>
  <c r="BB24" i="12" s="1"/>
  <c r="AK16" i="12"/>
  <c r="BB16" i="12" s="1"/>
  <c r="AK41" i="12"/>
  <c r="BB41" i="12" s="1"/>
  <c r="AK38" i="12"/>
  <c r="BB38" i="12" s="1"/>
  <c r="AK21" i="12"/>
  <c r="BB21" i="12" s="1"/>
  <c r="AK50" i="12"/>
  <c r="BB50" i="12" s="1"/>
  <c r="AK43" i="12"/>
  <c r="BB43" i="12" s="1"/>
  <c r="AK20" i="12"/>
  <c r="BB20" i="12" s="1"/>
  <c r="AK46" i="12"/>
  <c r="BB46" i="12" s="1"/>
  <c r="AK25" i="12"/>
  <c r="BB25" i="12" s="1"/>
  <c r="AK17" i="12"/>
  <c r="BB17" i="12" s="1"/>
  <c r="AK14" i="12"/>
  <c r="BB14" i="12" s="1"/>
  <c r="AK13" i="12"/>
  <c r="BB13" i="12" s="1"/>
  <c r="AK12" i="12"/>
  <c r="Z63" i="2"/>
  <c r="Z33" i="2"/>
  <c r="AF40" i="10"/>
  <c r="AF43" i="10" s="1"/>
  <c r="AF32" i="10"/>
  <c r="AY32" i="10" s="1"/>
  <c r="AF31" i="10"/>
  <c r="AY31" i="10" s="1"/>
  <c r="AY6" i="10"/>
  <c r="AF25" i="10"/>
  <c r="BB89" i="12"/>
  <c r="BA116" i="12"/>
  <c r="AY30" i="6"/>
  <c r="AH83" i="12"/>
  <c r="AH84" i="12" s="1"/>
  <c r="AB26" i="2"/>
  <c r="AB29" i="2"/>
  <c r="AY25" i="2"/>
  <c r="AX43" i="6"/>
  <c r="AH46" i="2"/>
  <c r="BA9" i="2"/>
  <c r="AX52" i="6"/>
  <c r="AX60" i="10"/>
  <c r="AC22" i="2"/>
  <c r="AC25" i="2"/>
  <c r="AL8" i="12"/>
  <c r="AI3" i="11"/>
  <c r="AJ4" i="8"/>
  <c r="AJ4" i="10"/>
  <c r="AJ4" i="9"/>
  <c r="AJ3" i="7"/>
  <c r="AI4" i="6"/>
  <c r="AL3" i="2"/>
  <c r="AM4" i="2"/>
  <c r="AI56" i="12"/>
  <c r="AI57" i="12" s="1"/>
  <c r="AI54" i="12"/>
  <c r="AG10" i="8" s="1"/>
  <c r="AI55" i="12"/>
  <c r="AG9" i="8"/>
  <c r="AY9" i="8"/>
  <c r="AH10" i="2"/>
  <c r="AH40" i="2"/>
  <c r="BA8" i="2"/>
  <c r="X71" i="2"/>
  <c r="X80" i="2" s="1"/>
  <c r="AX80" i="2" s="1"/>
  <c r="AX63" i="2"/>
  <c r="AJ49" i="2"/>
  <c r="AD54" i="8"/>
  <c r="AJ27" i="12"/>
  <c r="AJ28" i="12"/>
  <c r="AJ53" i="12"/>
  <c r="AJ52" i="12"/>
  <c r="AI106" i="12"/>
  <c r="AI107" i="12"/>
  <c r="AI108" i="12" s="1"/>
  <c r="AI109" i="12" s="1"/>
  <c r="AG9" i="10"/>
  <c r="AI125" i="12"/>
  <c r="AG6" i="9"/>
  <c r="AI114" i="12"/>
  <c r="AI30" i="12"/>
  <c r="AI116" i="12" s="1"/>
  <c r="AI29" i="12"/>
  <c r="AG8" i="7"/>
  <c r="BA31" i="12"/>
  <c r="BA32" i="12" s="1"/>
  <c r="AF12" i="10"/>
  <c r="AX51" i="6"/>
  <c r="AF12" i="9"/>
  <c r="AF51" i="9" s="1"/>
  <c r="AH16" i="2" s="1"/>
  <c r="AY9" i="9"/>
  <c r="AF43" i="6"/>
  <c r="AY37" i="9"/>
  <c r="AH116" i="12"/>
  <c r="AY47" i="6"/>
  <c r="AI9" i="2"/>
  <c r="U79" i="2"/>
  <c r="U81" i="2" s="1"/>
  <c r="U39" i="2" s="1"/>
  <c r="T43" i="2"/>
  <c r="T54" i="2" s="1"/>
  <c r="AF10" i="8"/>
  <c r="AY10" i="8" s="1"/>
  <c r="AY9" i="11"/>
  <c r="AF27" i="7"/>
  <c r="AF31" i="7" s="1"/>
  <c r="AF28" i="7"/>
  <c r="AY28" i="7" s="1"/>
  <c r="AF34" i="7"/>
  <c r="AF37" i="7" s="1"/>
  <c r="AF21" i="7"/>
  <c r="AY5" i="7"/>
  <c r="AI124" i="12"/>
  <c r="AG6" i="8"/>
  <c r="AD51" i="9"/>
  <c r="AF16" i="2" s="1"/>
  <c r="BG92" i="2"/>
  <c r="AE31" i="9"/>
  <c r="AE51" i="9" s="1"/>
  <c r="AG16" i="2" s="1"/>
  <c r="AG42" i="6"/>
  <c r="AG43" i="6" s="1"/>
  <c r="AG46" i="6"/>
  <c r="AJ79" i="12"/>
  <c r="AJ80" i="12"/>
  <c r="AI126" i="12"/>
  <c r="AG6" i="10"/>
  <c r="AI81" i="12"/>
  <c r="AG10" i="9" s="1"/>
  <c r="AI82" i="12"/>
  <c r="AI83" i="12"/>
  <c r="AI84" i="12" s="1"/>
  <c r="AG9" i="9"/>
  <c r="AI123" i="12"/>
  <c r="AG5" i="7"/>
  <c r="AY34" i="7"/>
  <c r="AM3" i="6"/>
  <c r="AX51" i="7"/>
  <c r="AY22" i="2"/>
  <c r="BE51" i="9"/>
  <c r="AY34" i="9"/>
  <c r="AG11" i="2"/>
  <c r="AH115" i="12"/>
  <c r="AH117" i="12" s="1"/>
  <c r="AF9" i="7"/>
  <c r="AF12" i="7" s="1"/>
  <c r="AV43" i="2"/>
  <c r="AV54" i="2" s="1"/>
  <c r="BF39" i="2"/>
  <c r="BF43" i="2" s="1"/>
  <c r="AE33" i="8"/>
  <c r="AH56" i="12"/>
  <c r="AH57" i="12" s="1"/>
  <c r="AE19" i="2"/>
  <c r="AZ14" i="2"/>
  <c r="BG14" i="2" s="1"/>
  <c r="AH24" i="11"/>
  <c r="AY40" i="10"/>
  <c r="AW51" i="2"/>
  <c r="AW52" i="2" s="1"/>
  <c r="W51" i="2"/>
  <c r="V52" i="2"/>
  <c r="AH127" i="12"/>
  <c r="AM58" i="2"/>
  <c r="AY12" i="9"/>
  <c r="AY40" i="6" l="1"/>
  <c r="AH92" i="2"/>
  <c r="AY37" i="10"/>
  <c r="BB52" i="12"/>
  <c r="BB124" i="12" s="1"/>
  <c r="BB53" i="12"/>
  <c r="X51" i="2"/>
  <c r="W52" i="2"/>
  <c r="AW55" i="6"/>
  <c r="BE51" i="7"/>
  <c r="BD55" i="6" s="1"/>
  <c r="AG28" i="7"/>
  <c r="AG34" i="7"/>
  <c r="AG21" i="7"/>
  <c r="AG27" i="7"/>
  <c r="AJ82" i="12"/>
  <c r="AJ83" i="12"/>
  <c r="AJ84" i="12" s="1"/>
  <c r="AJ81" i="12"/>
  <c r="AH10" i="9" s="1"/>
  <c r="AH9" i="9"/>
  <c r="AH12" i="9" s="1"/>
  <c r="AE54" i="8"/>
  <c r="BA16" i="2"/>
  <c r="AY31" i="9"/>
  <c r="AY10" i="7"/>
  <c r="AI115" i="12"/>
  <c r="AG9" i="7"/>
  <c r="AG27" i="9"/>
  <c r="AG28" i="9"/>
  <c r="AG34" i="9"/>
  <c r="AG10" i="10"/>
  <c r="AJ114" i="12"/>
  <c r="AJ31" i="12"/>
  <c r="AJ32" i="12" s="1"/>
  <c r="AJ30" i="12"/>
  <c r="AJ29" i="12"/>
  <c r="AH8" i="7"/>
  <c r="AH11" i="2"/>
  <c r="BA10" i="2"/>
  <c r="AG12" i="8"/>
  <c r="AM8" i="12"/>
  <c r="AJ3" i="11"/>
  <c r="AK4" i="10"/>
  <c r="AK4" i="9"/>
  <c r="AK4" i="8"/>
  <c r="AK3" i="7"/>
  <c r="AJ4" i="6"/>
  <c r="AM3" i="2"/>
  <c r="AN4" i="2"/>
  <c r="AL102" i="12"/>
  <c r="AL99" i="12"/>
  <c r="AL100" i="12"/>
  <c r="AL96" i="12"/>
  <c r="AL101" i="12"/>
  <c r="AL97" i="12"/>
  <c r="AL95" i="12"/>
  <c r="AL91" i="12"/>
  <c r="AL92" i="12"/>
  <c r="AL98" i="12"/>
  <c r="AL93" i="12"/>
  <c r="AL89" i="12"/>
  <c r="AL90" i="12"/>
  <c r="AL77" i="12"/>
  <c r="AL73" i="12"/>
  <c r="AL94" i="12"/>
  <c r="AL74" i="12"/>
  <c r="AL70" i="12"/>
  <c r="AL75" i="12"/>
  <c r="AL72" i="12"/>
  <c r="AL67" i="12"/>
  <c r="AL63" i="12"/>
  <c r="AL49" i="12"/>
  <c r="AL45" i="12"/>
  <c r="AL76" i="12"/>
  <c r="AL71" i="12"/>
  <c r="AL68" i="12"/>
  <c r="AL64" i="12"/>
  <c r="AL50" i="12"/>
  <c r="AL46" i="12"/>
  <c r="AL69" i="12"/>
  <c r="AL65" i="12"/>
  <c r="AL48" i="12"/>
  <c r="AL43" i="12"/>
  <c r="AL44" i="12"/>
  <c r="AL41" i="12"/>
  <c r="AL66" i="12"/>
  <c r="AL42" i="12"/>
  <c r="AL37" i="12"/>
  <c r="AL23" i="12"/>
  <c r="AL19" i="12"/>
  <c r="AL15" i="12"/>
  <c r="AL47" i="12"/>
  <c r="AL38" i="12"/>
  <c r="AL24" i="12"/>
  <c r="AL20" i="12"/>
  <c r="AL16" i="12"/>
  <c r="AL62" i="12"/>
  <c r="AL21" i="12"/>
  <c r="AL18" i="12"/>
  <c r="AL40" i="12"/>
  <c r="AL25" i="12"/>
  <c r="AL17" i="12"/>
  <c r="AL39" i="12"/>
  <c r="AL22" i="12"/>
  <c r="AL12" i="12"/>
  <c r="AL14" i="12"/>
  <c r="AL13" i="12"/>
  <c r="AF12" i="8"/>
  <c r="AF28" i="10"/>
  <c r="AY25" i="10"/>
  <c r="AK28" i="12"/>
  <c r="AK27" i="12"/>
  <c r="AK79" i="12"/>
  <c r="AK80" i="12"/>
  <c r="AY9" i="7"/>
  <c r="AI10" i="11"/>
  <c r="AF39" i="8"/>
  <c r="AY39" i="8" s="1"/>
  <c r="AY36" i="8"/>
  <c r="AF33" i="8"/>
  <c r="AY33" i="8" s="1"/>
  <c r="AY29" i="8"/>
  <c r="AF49" i="6"/>
  <c r="AF52" i="6"/>
  <c r="BA115" i="12"/>
  <c r="BA117" i="12" s="1"/>
  <c r="BA118" i="12" s="1"/>
  <c r="AJ108" i="12"/>
  <c r="AJ109" i="12" s="1"/>
  <c r="AJ106" i="12"/>
  <c r="AJ107" i="12"/>
  <c r="AH9" i="10"/>
  <c r="AX49" i="6"/>
  <c r="AY27" i="9"/>
  <c r="AE89" i="2"/>
  <c r="AZ89" i="2" s="1"/>
  <c r="BG89" i="2" s="1"/>
  <c r="AE90" i="2"/>
  <c r="AZ90" i="2" s="1"/>
  <c r="BG90" i="2" s="1"/>
  <c r="AE21" i="2"/>
  <c r="AZ19" i="2"/>
  <c r="AE93" i="2"/>
  <c r="AY37" i="7"/>
  <c r="AI127" i="12"/>
  <c r="AJ125" i="12"/>
  <c r="AH6" i="9"/>
  <c r="AI31" i="12"/>
  <c r="AI32" i="12" s="1"/>
  <c r="AJ123" i="12"/>
  <c r="AH5" i="7"/>
  <c r="AC26" i="2"/>
  <c r="AC29" i="2"/>
  <c r="AH68" i="2"/>
  <c r="BA68" i="2" s="1"/>
  <c r="AH49" i="2"/>
  <c r="BA46" i="2"/>
  <c r="BA49" i="2" s="1"/>
  <c r="AY26" i="2"/>
  <c r="BB104" i="12"/>
  <c r="BB126" i="12" s="1"/>
  <c r="BB105" i="12"/>
  <c r="AK105" i="12"/>
  <c r="AK104" i="12"/>
  <c r="AJ27" i="6"/>
  <c r="AK7" i="6"/>
  <c r="AJ24" i="6"/>
  <c r="AJ29" i="6" s="1"/>
  <c r="AJ30" i="6" s="1"/>
  <c r="AI24" i="11"/>
  <c r="AI10" i="2"/>
  <c r="AI40" i="2"/>
  <c r="AI66" i="2" s="1"/>
  <c r="AN57" i="2"/>
  <c r="AH42" i="6"/>
  <c r="AH43" i="6" s="1"/>
  <c r="AH46" i="6"/>
  <c r="AY51" i="9"/>
  <c r="AH113" i="12"/>
  <c r="AH118" i="12" s="1"/>
  <c r="AH87" i="2"/>
  <c r="AH88" i="2" s="1"/>
  <c r="AY43" i="10"/>
  <c r="AG12" i="9"/>
  <c r="AG40" i="10"/>
  <c r="AG25" i="10"/>
  <c r="AG32" i="10"/>
  <c r="AG31" i="10"/>
  <c r="AG51" i="6"/>
  <c r="AH10" i="7" s="1"/>
  <c r="AG48" i="6"/>
  <c r="AJ8" i="2"/>
  <c r="U43" i="2"/>
  <c r="U54" i="2" s="1"/>
  <c r="V79" i="2"/>
  <c r="V81" i="2" s="1"/>
  <c r="V39" i="2" s="1"/>
  <c r="AY27" i="7"/>
  <c r="AG12" i="10"/>
  <c r="AJ124" i="12"/>
  <c r="AH6" i="8"/>
  <c r="AF15" i="2"/>
  <c r="AX71" i="2"/>
  <c r="AX74" i="2" s="1"/>
  <c r="AX77" i="2" s="1"/>
  <c r="AB31" i="2"/>
  <c r="AY31" i="2" s="1"/>
  <c r="AY29" i="2"/>
  <c r="AF37" i="10"/>
  <c r="AF60" i="10" s="1"/>
  <c r="AH17" i="2" s="1"/>
  <c r="BA17" i="2" s="1"/>
  <c r="AC55" i="6"/>
  <c r="AF14" i="2"/>
  <c r="AJ22" i="11"/>
  <c r="AK2" i="11"/>
  <c r="AJ23" i="11"/>
  <c r="AJ24" i="11" s="1"/>
  <c r="AJ15" i="11"/>
  <c r="AJ16" i="11"/>
  <c r="AJ8" i="11"/>
  <c r="AJ9" i="11"/>
  <c r="AD29" i="2"/>
  <c r="AD26" i="2"/>
  <c r="AG10" i="7"/>
  <c r="AG12" i="7" s="1"/>
  <c r="AK49" i="2"/>
  <c r="AK68" i="2"/>
  <c r="BB46" i="2"/>
  <c r="BB49" i="2" s="1"/>
  <c r="BB62" i="12"/>
  <c r="AN58" i="2"/>
  <c r="AH26" i="11"/>
  <c r="AK18" i="2" s="1"/>
  <c r="BB18" i="2" s="1"/>
  <c r="AY24" i="11"/>
  <c r="AN3" i="6"/>
  <c r="AG30" i="8"/>
  <c r="AG36" i="8"/>
  <c r="AG21" i="8"/>
  <c r="AG29" i="8"/>
  <c r="AF24" i="7"/>
  <c r="AF51" i="7" s="1"/>
  <c r="AY21" i="7"/>
  <c r="AY8" i="11"/>
  <c r="BB9" i="2"/>
  <c r="AI46" i="2"/>
  <c r="AI117" i="12"/>
  <c r="AJ54" i="12"/>
  <c r="AH10" i="8" s="1"/>
  <c r="AJ55" i="12"/>
  <c r="AJ56" i="12"/>
  <c r="AJ57" i="12" s="1"/>
  <c r="AH9" i="8"/>
  <c r="AX81" i="2"/>
  <c r="AY79" i="2" s="1"/>
  <c r="BA40" i="2"/>
  <c r="AH66" i="2"/>
  <c r="BA66" i="2" s="1"/>
  <c r="AX53" i="6"/>
  <c r="Z71" i="2"/>
  <c r="Z80" i="2" s="1"/>
  <c r="AK52" i="12"/>
  <c r="AK53" i="12"/>
  <c r="AI29" i="6"/>
  <c r="AL36" i="6"/>
  <c r="AF26" i="8"/>
  <c r="AY26" i="8" s="1"/>
  <c r="AY21" i="8"/>
  <c r="AY46" i="6"/>
  <c r="AJ126" i="12"/>
  <c r="AH6" i="10"/>
  <c r="AJ35" i="6"/>
  <c r="AI37" i="6"/>
  <c r="AI40" i="6"/>
  <c r="BB12" i="12"/>
  <c r="AY37" i="6"/>
  <c r="AH14" i="2" l="1"/>
  <c r="BB28" i="12"/>
  <c r="BB27" i="12"/>
  <c r="BB123" i="12" s="1"/>
  <c r="AH31" i="10"/>
  <c r="AH37" i="10" s="1"/>
  <c r="AH32" i="10"/>
  <c r="AH25" i="10"/>
  <c r="AH28" i="10" s="1"/>
  <c r="AH40" i="10"/>
  <c r="AH43" i="10" s="1"/>
  <c r="AK124" i="12"/>
  <c r="AI6" i="8"/>
  <c r="AG26" i="8"/>
  <c r="AO58" i="2"/>
  <c r="BB79" i="12"/>
  <c r="BB125" i="12" s="1"/>
  <c r="BB80" i="12"/>
  <c r="AJ10" i="11"/>
  <c r="AC61" i="6"/>
  <c r="AC59" i="6"/>
  <c r="AC57" i="6"/>
  <c r="AB32" i="2"/>
  <c r="AG49" i="6"/>
  <c r="AG52" i="6"/>
  <c r="AG53" i="6" s="1"/>
  <c r="AG28" i="10"/>
  <c r="AG60" i="10" s="1"/>
  <c r="AI17" i="2" s="1"/>
  <c r="AK126" i="12"/>
  <c r="AI6" i="10"/>
  <c r="AI113" i="12"/>
  <c r="AI87" i="2"/>
  <c r="AI88" i="2" s="1"/>
  <c r="BG19" i="2"/>
  <c r="BG93" i="2" s="1"/>
  <c r="AZ93" i="2"/>
  <c r="AH10" i="10"/>
  <c r="AF53" i="6"/>
  <c r="AY12" i="7"/>
  <c r="AK123" i="12"/>
  <c r="AI5" i="7"/>
  <c r="AF54" i="8"/>
  <c r="AY12" i="8"/>
  <c r="AL28" i="12"/>
  <c r="AL27" i="12"/>
  <c r="AL79" i="12"/>
  <c r="AL80" i="12"/>
  <c r="AL104" i="12"/>
  <c r="AL105" i="12"/>
  <c r="AK3" i="11"/>
  <c r="AN8" i="12"/>
  <c r="AL4" i="8"/>
  <c r="AL4" i="10"/>
  <c r="AL4" i="9"/>
  <c r="AL3" i="7"/>
  <c r="AK4" i="6"/>
  <c r="AN3" i="2"/>
  <c r="AO4" i="2"/>
  <c r="AM102" i="12"/>
  <c r="AM100" i="12"/>
  <c r="AM96" i="12"/>
  <c r="AM101" i="12"/>
  <c r="AM97" i="12"/>
  <c r="AM98" i="12"/>
  <c r="AM92" i="12"/>
  <c r="AM99" i="12"/>
  <c r="AM93" i="12"/>
  <c r="AM89" i="12"/>
  <c r="AM94" i="12"/>
  <c r="AM90" i="12"/>
  <c r="AM95" i="12"/>
  <c r="AM74" i="12"/>
  <c r="AM75" i="12"/>
  <c r="AM71" i="12"/>
  <c r="AM76" i="12"/>
  <c r="AM72" i="12"/>
  <c r="AM73" i="12"/>
  <c r="AM70" i="12"/>
  <c r="AM67" i="12"/>
  <c r="AM77" i="12"/>
  <c r="AM68" i="12"/>
  <c r="AM64" i="12"/>
  <c r="AM50" i="12"/>
  <c r="AM46" i="12"/>
  <c r="AM91" i="12"/>
  <c r="AM69" i="12"/>
  <c r="AM65" i="12"/>
  <c r="AM47" i="12"/>
  <c r="AM62" i="12"/>
  <c r="AM45" i="12"/>
  <c r="AM66" i="12"/>
  <c r="AM49" i="12"/>
  <c r="AM42" i="12"/>
  <c r="AM63" i="12"/>
  <c r="AM48" i="12"/>
  <c r="AM38" i="12"/>
  <c r="AM24" i="12"/>
  <c r="AM20" i="12"/>
  <c r="AM16" i="12"/>
  <c r="AM41" i="12"/>
  <c r="AM39" i="12"/>
  <c r="AM25" i="12"/>
  <c r="AM21" i="12"/>
  <c r="AM17" i="12"/>
  <c r="AM44" i="12"/>
  <c r="AM18" i="12"/>
  <c r="AM14" i="12"/>
  <c r="AM43" i="12"/>
  <c r="AM40" i="12"/>
  <c r="AM23" i="12"/>
  <c r="AM37" i="12"/>
  <c r="AM22" i="12"/>
  <c r="AM19" i="12"/>
  <c r="AM12" i="12"/>
  <c r="AM13" i="12"/>
  <c r="AM15" i="12"/>
  <c r="AJ115" i="12"/>
  <c r="AH9" i="7"/>
  <c r="AY42" i="6"/>
  <c r="AG31" i="7"/>
  <c r="BD59" i="6"/>
  <c r="BD61" i="6"/>
  <c r="Y51" i="2"/>
  <c r="X52" i="2"/>
  <c r="AI47" i="6"/>
  <c r="AM36" i="6"/>
  <c r="AY24" i="7"/>
  <c r="AG39" i="8"/>
  <c r="AY26" i="11"/>
  <c r="AY23" i="11"/>
  <c r="AK23" i="11"/>
  <c r="AK15" i="11"/>
  <c r="AK16" i="11"/>
  <c r="AK8" i="11"/>
  <c r="AK9" i="11"/>
  <c r="AK22" i="11"/>
  <c r="AL2" i="11"/>
  <c r="AH36" i="8"/>
  <c r="AH39" i="8" s="1"/>
  <c r="AH29" i="8"/>
  <c r="AH33" i="8" s="1"/>
  <c r="AH21" i="8"/>
  <c r="AH26" i="8" s="1"/>
  <c r="AH30" i="8"/>
  <c r="AG43" i="10"/>
  <c r="AO57" i="2"/>
  <c r="AI11" i="2"/>
  <c r="AK106" i="12"/>
  <c r="AK107" i="12"/>
  <c r="AK108" i="12" s="1"/>
  <c r="AK109" i="12" s="1"/>
  <c r="AI9" i="10"/>
  <c r="AH34" i="7"/>
  <c r="AH37" i="7" s="1"/>
  <c r="AH27" i="7"/>
  <c r="AH31" i="7" s="1"/>
  <c r="AH28" i="7"/>
  <c r="AH21" i="7"/>
  <c r="AH24" i="7" s="1"/>
  <c r="AH28" i="9"/>
  <c r="AH34" i="9"/>
  <c r="AH37" i="9" s="1"/>
  <c r="AH27" i="9"/>
  <c r="AH31" i="9" s="1"/>
  <c r="AH51" i="9" s="1"/>
  <c r="AJ16" i="2" s="1"/>
  <c r="AE25" i="2"/>
  <c r="AE22" i="2"/>
  <c r="AZ21" i="2"/>
  <c r="AK114" i="12"/>
  <c r="AK29" i="12"/>
  <c r="AK31" i="12"/>
  <c r="AK32" i="12" s="1"/>
  <c r="AK30" i="12"/>
  <c r="AI8" i="7"/>
  <c r="AL52" i="12"/>
  <c r="AL53" i="12"/>
  <c r="AJ116" i="12"/>
  <c r="AG37" i="9"/>
  <c r="AG24" i="7"/>
  <c r="AG51" i="7" s="1"/>
  <c r="AW61" i="6"/>
  <c r="AW57" i="6"/>
  <c r="AW59" i="6"/>
  <c r="BB54" i="12"/>
  <c r="BB55" i="12"/>
  <c r="BB56" i="12" s="1"/>
  <c r="BB57" i="12" s="1"/>
  <c r="BA92" i="2"/>
  <c r="AI42" i="6"/>
  <c r="AI46" i="6"/>
  <c r="AI30" i="6"/>
  <c r="AH12" i="8"/>
  <c r="AH54" i="8" s="1"/>
  <c r="AJ15" i="2" s="1"/>
  <c r="AI118" i="12"/>
  <c r="AI92" i="2"/>
  <c r="AI68" i="2"/>
  <c r="AI49" i="2"/>
  <c r="AJ68" i="2"/>
  <c r="AJ17" i="11"/>
  <c r="AJ26" i="11" s="1"/>
  <c r="AM18" i="2" s="1"/>
  <c r="AY31" i="7"/>
  <c r="AG37" i="10"/>
  <c r="AZ7" i="6"/>
  <c r="AZ35" i="6" s="1"/>
  <c r="AL7" i="6"/>
  <c r="AK24" i="6"/>
  <c r="AK27" i="6"/>
  <c r="AZ27" i="6" s="1"/>
  <c r="AC31" i="2"/>
  <c r="AC32" i="2" s="1"/>
  <c r="AJ127" i="12"/>
  <c r="AH12" i="10"/>
  <c r="AH60" i="10" s="1"/>
  <c r="AJ17" i="2" s="1"/>
  <c r="AK82" i="12"/>
  <c r="AK83" i="12"/>
  <c r="AK84" i="12" s="1"/>
  <c r="AK81" i="12"/>
  <c r="AI9" i="9"/>
  <c r="AY28" i="10"/>
  <c r="AG37" i="7"/>
  <c r="AK35" i="6"/>
  <c r="AJ40" i="6"/>
  <c r="AJ47" i="6" s="1"/>
  <c r="AM9" i="2" s="1"/>
  <c r="AM46" i="2" s="1"/>
  <c r="AJ37" i="6"/>
  <c r="AK54" i="12"/>
  <c r="AI10" i="8" s="1"/>
  <c r="AZ10" i="8" s="1"/>
  <c r="AK55" i="12"/>
  <c r="AI9" i="8"/>
  <c r="AG33" i="8"/>
  <c r="AG54" i="8" s="1"/>
  <c r="AI15" i="2" s="1"/>
  <c r="AD31" i="2"/>
  <c r="AD32" i="2" s="1"/>
  <c r="AF19" i="2"/>
  <c r="BA14" i="2"/>
  <c r="V43" i="2"/>
  <c r="V54" i="2" s="1"/>
  <c r="W79" i="2"/>
  <c r="W81" i="2" s="1"/>
  <c r="W39" i="2" s="1"/>
  <c r="AW39" i="2"/>
  <c r="AW43" i="2" s="1"/>
  <c r="AW54" i="2" s="1"/>
  <c r="AJ10" i="2"/>
  <c r="AJ40" i="2"/>
  <c r="AJ66" i="2" s="1"/>
  <c r="BA88" i="2"/>
  <c r="AH48" i="6"/>
  <c r="AY48" i="6" s="1"/>
  <c r="AH51" i="6"/>
  <c r="AI10" i="7" s="1"/>
  <c r="AK8" i="2"/>
  <c r="BB8" i="2" s="1"/>
  <c r="AI26" i="11"/>
  <c r="AL18" i="2" s="1"/>
  <c r="BB106" i="12"/>
  <c r="BB108" i="12" s="1"/>
  <c r="BB109" i="12" s="1"/>
  <c r="BB107" i="12"/>
  <c r="AK125" i="12"/>
  <c r="AI6" i="9"/>
  <c r="BA11" i="2"/>
  <c r="AH12" i="7"/>
  <c r="AH51" i="7" s="1"/>
  <c r="AJ117" i="12"/>
  <c r="AG31" i="9"/>
  <c r="AG51" i="9" s="1"/>
  <c r="AI16" i="2" s="1"/>
  <c r="AG15" i="2"/>
  <c r="AG19" i="2" s="1"/>
  <c r="AD55" i="6"/>
  <c r="AD63" i="2" l="1"/>
  <c r="AD71" i="2" s="1"/>
  <c r="AD80" i="2" s="1"/>
  <c r="AD33" i="2"/>
  <c r="AF55" i="6"/>
  <c r="AI14" i="2"/>
  <c r="AD61" i="6"/>
  <c r="AD59" i="6"/>
  <c r="AJ92" i="2"/>
  <c r="AH52" i="6"/>
  <c r="AH49" i="6"/>
  <c r="AM49" i="2"/>
  <c r="AL27" i="6"/>
  <c r="AM7" i="6"/>
  <c r="AL24" i="6"/>
  <c r="BB68" i="2"/>
  <c r="AI48" i="6"/>
  <c r="AI51" i="6"/>
  <c r="AL8" i="2"/>
  <c r="AZ8" i="7"/>
  <c r="AE29" i="2"/>
  <c r="AE26" i="2"/>
  <c r="AZ25" i="2"/>
  <c r="AP57" i="2"/>
  <c r="AY43" i="6"/>
  <c r="AM80" i="12"/>
  <c r="AM79" i="12"/>
  <c r="AL126" i="12"/>
  <c r="AJ6" i="10"/>
  <c r="AY51" i="7"/>
  <c r="AD57" i="6"/>
  <c r="AP58" i="2"/>
  <c r="AI36" i="8"/>
  <c r="AI29" i="8"/>
  <c r="AI21" i="8"/>
  <c r="AI26" i="8" s="1"/>
  <c r="AI30" i="8"/>
  <c r="AZ30" i="8" s="1"/>
  <c r="AZ6" i="8"/>
  <c r="BB127" i="12"/>
  <c r="AG89" i="2"/>
  <c r="AG90" i="2"/>
  <c r="AG21" i="2"/>
  <c r="AG93" i="2"/>
  <c r="AG55" i="6"/>
  <c r="AJ14" i="2"/>
  <c r="AJ19" i="2" s="1"/>
  <c r="AJ21" i="2" s="1"/>
  <c r="AY49" i="6"/>
  <c r="AL35" i="6"/>
  <c r="AK37" i="6"/>
  <c r="AK40" i="6"/>
  <c r="AK47" i="6" s="1"/>
  <c r="AN9" i="2" s="1"/>
  <c r="AN46" i="2" s="1"/>
  <c r="AY60" i="10"/>
  <c r="AC63" i="2"/>
  <c r="AC33" i="2"/>
  <c r="AK116" i="12"/>
  <c r="AZ9" i="10"/>
  <c r="AL16" i="11"/>
  <c r="AL8" i="11"/>
  <c r="AL9" i="11"/>
  <c r="AL22" i="11"/>
  <c r="AM2" i="11"/>
  <c r="AL23" i="11"/>
  <c r="AL24" i="11" s="1"/>
  <c r="AL15" i="11"/>
  <c r="AK17" i="11"/>
  <c r="AN36" i="6"/>
  <c r="AM104" i="12"/>
  <c r="AM105" i="12"/>
  <c r="AH15" i="2"/>
  <c r="BA15" i="2" s="1"/>
  <c r="AY54" i="8"/>
  <c r="BB82" i="12"/>
  <c r="BB83" i="12" s="1"/>
  <c r="BB84" i="12" s="1"/>
  <c r="BB81" i="12"/>
  <c r="AZ26" i="8"/>
  <c r="BB114" i="12"/>
  <c r="BB29" i="12"/>
  <c r="BB115" i="12" s="1"/>
  <c r="BB30" i="12"/>
  <c r="AH19" i="2"/>
  <c r="BA19" i="2" s="1"/>
  <c r="BA93" i="2" s="1"/>
  <c r="AK10" i="2"/>
  <c r="BB10" i="2" s="1"/>
  <c r="AK40" i="2"/>
  <c r="X79" i="2"/>
  <c r="X81" i="2" s="1"/>
  <c r="X39" i="2" s="1"/>
  <c r="W43" i="2"/>
  <c r="W54" i="2" s="1"/>
  <c r="AI12" i="8"/>
  <c r="AZ9" i="9"/>
  <c r="AJ113" i="12"/>
  <c r="AJ118" i="12" s="1"/>
  <c r="AJ87" i="2"/>
  <c r="AJ88" i="2" s="1"/>
  <c r="AI43" i="6"/>
  <c r="AL55" i="12"/>
  <c r="AL56" i="12"/>
  <c r="AL57" i="12" s="1"/>
  <c r="AL54" i="12"/>
  <c r="AJ9" i="8"/>
  <c r="AZ22" i="2"/>
  <c r="BG21" i="2"/>
  <c r="BG22" i="2" s="1"/>
  <c r="AX51" i="2"/>
  <c r="AX52" i="2" s="1"/>
  <c r="Z51" i="2"/>
  <c r="Y52" i="2"/>
  <c r="AM52" i="12"/>
  <c r="AM53" i="12"/>
  <c r="AN101" i="12"/>
  <c r="BC101" i="12" s="1"/>
  <c r="AN97" i="12"/>
  <c r="BC97" i="12" s="1"/>
  <c r="AN102" i="12"/>
  <c r="BC102" i="12" s="1"/>
  <c r="AN98" i="12"/>
  <c r="BC98" i="12" s="1"/>
  <c r="AN99" i="12"/>
  <c r="BC99" i="12" s="1"/>
  <c r="AN100" i="12"/>
  <c r="BC100" i="12" s="1"/>
  <c r="AN93" i="12"/>
  <c r="BC93" i="12" s="1"/>
  <c r="AN89" i="12"/>
  <c r="AN94" i="12"/>
  <c r="BC94" i="12" s="1"/>
  <c r="AN90" i="12"/>
  <c r="BC90" i="12" s="1"/>
  <c r="AN96" i="12"/>
  <c r="BC96" i="12" s="1"/>
  <c r="AN95" i="12"/>
  <c r="BC95" i="12" s="1"/>
  <c r="AN91" i="12"/>
  <c r="BC91" i="12" s="1"/>
  <c r="AN75" i="12"/>
  <c r="BC75" i="12" s="1"/>
  <c r="AN76" i="12"/>
  <c r="BC76" i="12" s="1"/>
  <c r="AN72" i="12"/>
  <c r="BC72" i="12" s="1"/>
  <c r="AN92" i="12"/>
  <c r="BC92" i="12" s="1"/>
  <c r="AN77" i="12"/>
  <c r="BC77" i="12" s="1"/>
  <c r="AN73" i="12"/>
  <c r="BC73" i="12" s="1"/>
  <c r="AN68" i="12"/>
  <c r="BC68" i="12" s="1"/>
  <c r="AN71" i="12"/>
  <c r="BC71" i="12" s="1"/>
  <c r="AN69" i="12"/>
  <c r="BC69" i="12" s="1"/>
  <c r="AN65" i="12"/>
  <c r="BC65" i="12" s="1"/>
  <c r="AN47" i="12"/>
  <c r="BC47" i="12" s="1"/>
  <c r="AN43" i="12"/>
  <c r="BC43" i="12" s="1"/>
  <c r="AN66" i="12"/>
  <c r="BC66" i="12" s="1"/>
  <c r="AN62" i="12"/>
  <c r="AN48" i="12"/>
  <c r="BC48" i="12" s="1"/>
  <c r="AN44" i="12"/>
  <c r="BC44" i="12" s="1"/>
  <c r="AN70" i="12"/>
  <c r="BC70" i="12" s="1"/>
  <c r="AN50" i="12"/>
  <c r="BC50" i="12" s="1"/>
  <c r="AN41" i="12"/>
  <c r="BC41" i="12" s="1"/>
  <c r="AN74" i="12"/>
  <c r="BC74" i="12" s="1"/>
  <c r="AN63" i="12"/>
  <c r="BC63" i="12" s="1"/>
  <c r="AN46" i="12"/>
  <c r="BC46" i="12" s="1"/>
  <c r="AN67" i="12"/>
  <c r="BC67" i="12" s="1"/>
  <c r="AN39" i="12"/>
  <c r="BC39" i="12" s="1"/>
  <c r="AN25" i="12"/>
  <c r="BC25" i="12" s="1"/>
  <c r="AN21" i="12"/>
  <c r="BC21" i="12" s="1"/>
  <c r="AN17" i="12"/>
  <c r="BC17" i="12" s="1"/>
  <c r="AN64" i="12"/>
  <c r="BC64" i="12" s="1"/>
  <c r="AN40" i="12"/>
  <c r="BC40" i="12" s="1"/>
  <c r="AN22" i="12"/>
  <c r="BC22" i="12" s="1"/>
  <c r="AN18" i="12"/>
  <c r="BC18" i="12" s="1"/>
  <c r="AN49" i="12"/>
  <c r="BC49" i="12" s="1"/>
  <c r="AN42" i="12"/>
  <c r="BC42" i="12" s="1"/>
  <c r="AN38" i="12"/>
  <c r="BC38" i="12" s="1"/>
  <c r="AN23" i="12"/>
  <c r="BC23" i="12" s="1"/>
  <c r="AN15" i="12"/>
  <c r="BC15" i="12" s="1"/>
  <c r="AN45" i="12"/>
  <c r="BC45" i="12" s="1"/>
  <c r="AN37" i="12"/>
  <c r="AN20" i="12"/>
  <c r="BC20" i="12" s="1"/>
  <c r="AN19" i="12"/>
  <c r="BC19" i="12" s="1"/>
  <c r="AN24" i="12"/>
  <c r="BC24" i="12" s="1"/>
  <c r="AN16" i="12"/>
  <c r="BC16" i="12" s="1"/>
  <c r="AN14" i="12"/>
  <c r="BC14" i="12" s="1"/>
  <c r="AN12" i="12"/>
  <c r="BC12" i="12" s="1"/>
  <c r="AN13" i="12"/>
  <c r="BC13" i="12" s="1"/>
  <c r="BC89" i="12"/>
  <c r="AL83" i="12"/>
  <c r="AL84" i="12" s="1"/>
  <c r="AL81" i="12"/>
  <c r="AJ10" i="9" s="1"/>
  <c r="AL82" i="12"/>
  <c r="AJ9" i="9"/>
  <c r="AL123" i="12"/>
  <c r="AJ5" i="7"/>
  <c r="AI34" i="7"/>
  <c r="AI27" i="7"/>
  <c r="AZ27" i="7" s="1"/>
  <c r="AI28" i="7"/>
  <c r="AZ28" i="7" s="1"/>
  <c r="AZ5" i="7"/>
  <c r="AI21" i="7"/>
  <c r="AB63" i="2"/>
  <c r="AB33" i="2"/>
  <c r="AY32" i="2"/>
  <c r="AZ21" i="8"/>
  <c r="AE55" i="6"/>
  <c r="AI34" i="9"/>
  <c r="AI27" i="9"/>
  <c r="AI28" i="9"/>
  <c r="AZ28" i="9" s="1"/>
  <c r="AZ6" i="9"/>
  <c r="AJ11" i="2"/>
  <c r="AF90" i="2"/>
  <c r="AF89" i="2"/>
  <c r="AF21" i="2"/>
  <c r="AF93" i="2"/>
  <c r="AK56" i="12"/>
  <c r="AK57" i="12" s="1"/>
  <c r="AJ42" i="6"/>
  <c r="AJ43" i="6" s="1"/>
  <c r="AJ46" i="6"/>
  <c r="AI10" i="9"/>
  <c r="AZ10" i="9" s="1"/>
  <c r="AK29" i="6"/>
  <c r="AZ24" i="6"/>
  <c r="AZ17" i="11"/>
  <c r="AL124" i="12"/>
  <c r="AJ6" i="8"/>
  <c r="AK115" i="12"/>
  <c r="AK117" i="12" s="1"/>
  <c r="AI9" i="7"/>
  <c r="AZ9" i="7" s="1"/>
  <c r="AI10" i="10"/>
  <c r="AZ10" i="10" s="1"/>
  <c r="AK10" i="11"/>
  <c r="AZ10" i="11" s="1"/>
  <c r="AK24" i="11"/>
  <c r="AY22" i="11"/>
  <c r="AL9" i="2"/>
  <c r="AM27" i="12"/>
  <c r="AM28" i="12"/>
  <c r="AO8" i="12"/>
  <c r="AL3" i="11"/>
  <c r="AM4" i="8"/>
  <c r="AM4" i="10"/>
  <c r="AM4" i="9"/>
  <c r="AL4" i="6"/>
  <c r="AM3" i="7"/>
  <c r="AP4" i="2"/>
  <c r="AO3" i="2"/>
  <c r="AL107" i="12"/>
  <c r="AL106" i="12"/>
  <c r="AJ10" i="10" s="1"/>
  <c r="AJ9" i="10"/>
  <c r="AL125" i="12"/>
  <c r="AJ6" i="9"/>
  <c r="AL114" i="12"/>
  <c r="AL29" i="12"/>
  <c r="AL31" i="12" s="1"/>
  <c r="AL32" i="12" s="1"/>
  <c r="AL30" i="12"/>
  <c r="AL116" i="12" s="1"/>
  <c r="AJ8" i="7"/>
  <c r="AK127" i="12"/>
  <c r="AI31" i="10"/>
  <c r="AI40" i="10"/>
  <c r="AI32" i="10"/>
  <c r="AZ32" i="10" s="1"/>
  <c r="AI25" i="10"/>
  <c r="AZ6" i="10"/>
  <c r="AY51" i="6"/>
  <c r="AZ9" i="8"/>
  <c r="AZ47" i="6" l="1"/>
  <c r="AZ40" i="6"/>
  <c r="AK92" i="2"/>
  <c r="AZ31" i="7"/>
  <c r="BC28" i="12"/>
  <c r="BC27" i="12"/>
  <c r="BC123" i="12" s="1"/>
  <c r="AP8" i="12"/>
  <c r="AM3" i="11"/>
  <c r="AN4" i="8"/>
  <c r="AN4" i="10"/>
  <c r="AN4" i="9"/>
  <c r="AN3" i="7"/>
  <c r="AM4" i="6"/>
  <c r="AP3" i="2"/>
  <c r="AQ4" i="2"/>
  <c r="AM114" i="12"/>
  <c r="AM30" i="12"/>
  <c r="AM31" i="12"/>
  <c r="AM32" i="12" s="1"/>
  <c r="AM29" i="12"/>
  <c r="AK8" i="7"/>
  <c r="AZ16" i="11"/>
  <c r="AG57" i="6"/>
  <c r="AE61" i="6"/>
  <c r="AE59" i="6"/>
  <c r="AL127" i="12"/>
  <c r="AN105" i="12"/>
  <c r="AN104" i="12"/>
  <c r="AM56" i="12"/>
  <c r="AM57" i="12" s="1"/>
  <c r="AM54" i="12"/>
  <c r="AM55" i="12"/>
  <c r="AK9" i="8"/>
  <c r="AI12" i="9"/>
  <c r="Y79" i="2"/>
  <c r="Y81" i="2" s="1"/>
  <c r="Y39" i="2" s="1"/>
  <c r="X43" i="2"/>
  <c r="X54" i="2" s="1"/>
  <c r="AH90" i="2"/>
  <c r="BA90" i="2" s="1"/>
  <c r="AH89" i="2"/>
  <c r="BA89" i="2" s="1"/>
  <c r="AH21" i="2"/>
  <c r="AH93" i="2"/>
  <c r="AN49" i="2"/>
  <c r="BC46" i="2"/>
  <c r="BC49" i="2" s="1"/>
  <c r="AN68" i="2"/>
  <c r="BB113" i="12"/>
  <c r="BB87" i="2"/>
  <c r="AI33" i="8"/>
  <c r="AZ33" i="8" s="1"/>
  <c r="AZ29" i="8"/>
  <c r="AX55" i="6"/>
  <c r="AM125" i="12"/>
  <c r="AK6" i="9"/>
  <c r="AZ26" i="2"/>
  <c r="BG25" i="2"/>
  <c r="BG26" i="2" s="1"/>
  <c r="AJ10" i="7"/>
  <c r="AN7" i="6"/>
  <c r="AM27" i="6"/>
  <c r="AM24" i="6"/>
  <c r="AJ93" i="2"/>
  <c r="AF57" i="6"/>
  <c r="AF61" i="6"/>
  <c r="AF59" i="6"/>
  <c r="AZ10" i="7"/>
  <c r="AZ12" i="7" s="1"/>
  <c r="AI43" i="10"/>
  <c r="AZ40" i="10"/>
  <c r="AJ34" i="9"/>
  <c r="AJ27" i="9"/>
  <c r="AJ28" i="9"/>
  <c r="AL108" i="12"/>
  <c r="AL109" i="12" s="1"/>
  <c r="AM123" i="12"/>
  <c r="AK5" i="7"/>
  <c r="AK26" i="11"/>
  <c r="AN18" i="2" s="1"/>
  <c r="BC18" i="2" s="1"/>
  <c r="AZ24" i="11"/>
  <c r="AJ48" i="6"/>
  <c r="AJ51" i="6"/>
  <c r="AK10" i="7" s="1"/>
  <c r="AM8" i="2"/>
  <c r="AF25" i="2"/>
  <c r="BA21" i="2"/>
  <c r="AF22" i="2"/>
  <c r="AI31" i="9"/>
  <c r="AZ31" i="9" s="1"/>
  <c r="AZ27" i="9"/>
  <c r="AB71" i="2"/>
  <c r="AB80" i="2" s="1"/>
  <c r="AY80" i="2" s="1"/>
  <c r="AY63" i="2"/>
  <c r="AI31" i="7"/>
  <c r="AJ12" i="9"/>
  <c r="BC104" i="12"/>
  <c r="BC126" i="12" s="1"/>
  <c r="BC105" i="12"/>
  <c r="AN53" i="12"/>
  <c r="AN52" i="12"/>
  <c r="BC37" i="12"/>
  <c r="AN79" i="12"/>
  <c r="AN80" i="12"/>
  <c r="AM124" i="12"/>
  <c r="AK6" i="8"/>
  <c r="AI54" i="8"/>
  <c r="AK15" i="2" s="1"/>
  <c r="BB15" i="2" s="1"/>
  <c r="AZ12" i="8"/>
  <c r="AK66" i="2"/>
  <c r="BB66" i="2" s="1"/>
  <c r="BB40" i="2"/>
  <c r="BB116" i="12"/>
  <c r="BB117" i="12" s="1"/>
  <c r="BB118" i="12" s="1"/>
  <c r="BC62" i="12"/>
  <c r="AM9" i="11"/>
  <c r="AM22" i="11"/>
  <c r="AN2" i="11"/>
  <c r="AM23" i="11"/>
  <c r="AM15" i="11"/>
  <c r="AM16" i="11"/>
  <c r="AM17" i="11" s="1"/>
  <c r="AM8" i="11"/>
  <c r="AL17" i="11"/>
  <c r="AC71" i="2"/>
  <c r="AC80" i="2" s="1"/>
  <c r="AK42" i="6"/>
  <c r="AK43" i="6" s="1"/>
  <c r="AK46" i="6"/>
  <c r="AZ46" i="6" s="1"/>
  <c r="AG22" i="2"/>
  <c r="AG25" i="2"/>
  <c r="AI39" i="8"/>
  <c r="AZ39" i="8" s="1"/>
  <c r="AZ36" i="8"/>
  <c r="AM81" i="12"/>
  <c r="AM82" i="12"/>
  <c r="AM83" i="12" s="1"/>
  <c r="AM84" i="12" s="1"/>
  <c r="AK9" i="9"/>
  <c r="AI12" i="7"/>
  <c r="AI49" i="6"/>
  <c r="AI52" i="6"/>
  <c r="AI37" i="10"/>
  <c r="AZ31" i="10"/>
  <c r="BC9" i="2"/>
  <c r="AL46" i="2"/>
  <c r="AZ9" i="11"/>
  <c r="AZ8" i="11" s="1"/>
  <c r="AK30" i="6"/>
  <c r="AZ29" i="6"/>
  <c r="AJ25" i="2"/>
  <c r="AJ22" i="2"/>
  <c r="AI37" i="9"/>
  <c r="AZ37" i="9" s="1"/>
  <c r="AZ34" i="9"/>
  <c r="AE57" i="6"/>
  <c r="AI24" i="7"/>
  <c r="AZ21" i="7"/>
  <c r="AI37" i="7"/>
  <c r="AZ34" i="7"/>
  <c r="AJ10" i="8"/>
  <c r="AK11" i="2"/>
  <c r="BB31" i="12"/>
  <c r="BB32" i="12" s="1"/>
  <c r="AM106" i="12"/>
  <c r="AM107" i="12"/>
  <c r="AK9" i="10"/>
  <c r="AZ12" i="10"/>
  <c r="AM35" i="6"/>
  <c r="AL40" i="6"/>
  <c r="AL37" i="6"/>
  <c r="AJ90" i="2"/>
  <c r="AJ89" i="2"/>
  <c r="AJ40" i="10"/>
  <c r="AJ32" i="10"/>
  <c r="AJ31" i="10"/>
  <c r="AJ25" i="10"/>
  <c r="AE31" i="2"/>
  <c r="AZ31" i="2" s="1"/>
  <c r="BG31" i="2" s="1"/>
  <c r="AZ29" i="2"/>
  <c r="BG29" i="2" s="1"/>
  <c r="AL10" i="2"/>
  <c r="AL40" i="2"/>
  <c r="AL66" i="2" s="1"/>
  <c r="AH53" i="6"/>
  <c r="AY52" i="6"/>
  <c r="AI28" i="10"/>
  <c r="AZ25" i="10"/>
  <c r="AK113" i="12"/>
  <c r="AK118" i="12" s="1"/>
  <c r="AK87" i="2"/>
  <c r="AK88" i="2" s="1"/>
  <c r="BB88" i="2" s="1"/>
  <c r="AL115" i="12"/>
  <c r="AL117" i="12" s="1"/>
  <c r="AJ9" i="7"/>
  <c r="AJ12" i="10"/>
  <c r="AO102" i="12"/>
  <c r="AO98" i="12"/>
  <c r="AO99" i="12"/>
  <c r="AO100" i="12"/>
  <c r="AO94" i="12"/>
  <c r="AO90" i="12"/>
  <c r="AO96" i="12"/>
  <c r="AO95" i="12"/>
  <c r="AO91" i="12"/>
  <c r="AO97" i="12"/>
  <c r="AO92" i="12"/>
  <c r="AO101" i="12"/>
  <c r="AO89" i="12"/>
  <c r="AO76" i="12"/>
  <c r="AO93" i="12"/>
  <c r="AO77" i="12"/>
  <c r="AO73" i="12"/>
  <c r="AO74" i="12"/>
  <c r="AO71" i="12"/>
  <c r="AO69" i="12"/>
  <c r="AO66" i="12"/>
  <c r="AO62" i="12"/>
  <c r="AO48" i="12"/>
  <c r="AO44" i="12"/>
  <c r="AO75" i="12"/>
  <c r="AO70" i="12"/>
  <c r="AO67" i="12"/>
  <c r="AO63" i="12"/>
  <c r="AO49" i="12"/>
  <c r="AO45" i="12"/>
  <c r="AO68" i="12"/>
  <c r="AO64" i="12"/>
  <c r="AO47" i="12"/>
  <c r="AO42" i="12"/>
  <c r="AO43" i="12"/>
  <c r="AO72" i="12"/>
  <c r="AO65" i="12"/>
  <c r="AO41" i="12"/>
  <c r="AO40" i="12"/>
  <c r="AO22" i="12"/>
  <c r="AO18" i="12"/>
  <c r="AO46" i="12"/>
  <c r="AO37" i="12"/>
  <c r="AO23" i="12"/>
  <c r="AO19" i="12"/>
  <c r="AO15" i="12"/>
  <c r="AO20" i="12"/>
  <c r="AO50" i="12"/>
  <c r="AO25" i="12"/>
  <c r="AO17" i="12"/>
  <c r="AO39" i="12"/>
  <c r="AO24" i="12"/>
  <c r="AO16" i="12"/>
  <c r="AO38" i="12"/>
  <c r="AO21" i="12"/>
  <c r="AO13" i="12"/>
  <c r="AO14" i="12"/>
  <c r="AO12" i="12"/>
  <c r="BB11" i="2"/>
  <c r="AJ29" i="8"/>
  <c r="AJ21" i="8"/>
  <c r="AJ30" i="8"/>
  <c r="AJ36" i="8"/>
  <c r="AY33" i="2"/>
  <c r="AJ27" i="7"/>
  <c r="AJ28" i="7"/>
  <c r="AJ34" i="7"/>
  <c r="AJ21" i="7"/>
  <c r="AN27" i="12"/>
  <c r="AN28" i="12"/>
  <c r="AA51" i="2"/>
  <c r="Z52" i="2"/>
  <c r="AZ42" i="6"/>
  <c r="AM126" i="12"/>
  <c r="AK6" i="10"/>
  <c r="AL10" i="11"/>
  <c r="AI12" i="10"/>
  <c r="AI60" i="10" s="1"/>
  <c r="AK17" i="2" s="1"/>
  <c r="BB17" i="2" s="1"/>
  <c r="AG61" i="6"/>
  <c r="AG59" i="6"/>
  <c r="AQ58" i="2"/>
  <c r="AQ57" i="2"/>
  <c r="AL29" i="6"/>
  <c r="AZ37" i="6"/>
  <c r="AI19" i="2"/>
  <c r="AE32" i="2" l="1"/>
  <c r="AL92" i="2"/>
  <c r="AL30" i="6"/>
  <c r="AN123" i="12"/>
  <c r="AL5" i="7"/>
  <c r="AJ33" i="8"/>
  <c r="AO28" i="12"/>
  <c r="AO27" i="12"/>
  <c r="AO79" i="12"/>
  <c r="AO80" i="12"/>
  <c r="AZ28" i="10"/>
  <c r="AJ43" i="10"/>
  <c r="AK10" i="10"/>
  <c r="AL68" i="2"/>
  <c r="AL49" i="2"/>
  <c r="AM68" i="2"/>
  <c r="AI51" i="7"/>
  <c r="AK10" i="9"/>
  <c r="AM10" i="11"/>
  <c r="AK30" i="8"/>
  <c r="AK36" i="8"/>
  <c r="AK39" i="8" s="1"/>
  <c r="AK29" i="8"/>
  <c r="AK33" i="8" s="1"/>
  <c r="AK21" i="8"/>
  <c r="AK26" i="8" s="1"/>
  <c r="BC52" i="12"/>
  <c r="BC124" i="12" s="1"/>
  <c r="BC53" i="12"/>
  <c r="BA22" i="2"/>
  <c r="AJ49" i="6"/>
  <c r="AJ52" i="6"/>
  <c r="AJ53" i="6" s="1"/>
  <c r="AM29" i="6"/>
  <c r="AM30" i="6" s="1"/>
  <c r="AL113" i="12"/>
  <c r="AL118" i="12" s="1"/>
  <c r="AL87" i="2"/>
  <c r="AL88" i="2" s="1"/>
  <c r="AM116" i="12"/>
  <c r="AR58" i="2"/>
  <c r="AS58" i="2" s="1"/>
  <c r="AT58" i="2" s="1"/>
  <c r="AU58" i="2" s="1"/>
  <c r="AV58" i="2" s="1"/>
  <c r="AW58" i="2" s="1"/>
  <c r="AX58" i="2" s="1"/>
  <c r="AY58" i="2" s="1"/>
  <c r="AZ58" i="2" s="1"/>
  <c r="BA58" i="2" s="1"/>
  <c r="BB58" i="2" s="1"/>
  <c r="BC58" i="2" s="1"/>
  <c r="AZ43" i="6"/>
  <c r="AJ31" i="7"/>
  <c r="AJ39" i="8"/>
  <c r="AO104" i="12"/>
  <c r="AO105" i="12"/>
  <c r="AJ28" i="10"/>
  <c r="AL42" i="6"/>
  <c r="AL46" i="6"/>
  <c r="AM108" i="12"/>
  <c r="AM109" i="12" s="1"/>
  <c r="AZ37" i="7"/>
  <c r="AJ26" i="2"/>
  <c r="AJ29" i="2"/>
  <c r="AI53" i="6"/>
  <c r="AK12" i="9"/>
  <c r="AK51" i="6"/>
  <c r="AL10" i="7" s="1"/>
  <c r="AK48" i="6"/>
  <c r="AN8" i="2"/>
  <c r="AM24" i="11"/>
  <c r="BC79" i="12"/>
  <c r="BC125" i="12" s="1"/>
  <c r="BC80" i="12"/>
  <c r="AN124" i="12"/>
  <c r="AL6" i="8"/>
  <c r="BC107" i="12"/>
  <c r="BC106" i="12"/>
  <c r="BC108" i="12" s="1"/>
  <c r="BC109" i="12" s="1"/>
  <c r="AF26" i="2"/>
  <c r="AF29" i="2"/>
  <c r="AK28" i="7"/>
  <c r="AK34" i="7"/>
  <c r="AK37" i="7" s="1"/>
  <c r="AK27" i="7"/>
  <c r="AK21" i="7"/>
  <c r="AK24" i="7" s="1"/>
  <c r="AJ31" i="9"/>
  <c r="AK27" i="9"/>
  <c r="AK28" i="9"/>
  <c r="AK34" i="9"/>
  <c r="AK37" i="9" s="1"/>
  <c r="AH22" i="2"/>
  <c r="AH25" i="2"/>
  <c r="BA25" i="2" s="1"/>
  <c r="Y43" i="2"/>
  <c r="Y54" i="2" s="1"/>
  <c r="AX39" i="2"/>
  <c r="AX43" i="2" s="1"/>
  <c r="AX54" i="2" s="1"/>
  <c r="Z79" i="2"/>
  <c r="Z81" i="2" s="1"/>
  <c r="Z39" i="2" s="1"/>
  <c r="AN126" i="12"/>
  <c r="AL6" i="10"/>
  <c r="AJ12" i="7"/>
  <c r="BC127" i="12"/>
  <c r="AI89" i="2"/>
  <c r="AI90" i="2"/>
  <c r="AI21" i="2"/>
  <c r="AI93" i="2"/>
  <c r="AK40" i="10"/>
  <c r="AK43" i="10" s="1"/>
  <c r="AK25" i="10"/>
  <c r="AK28" i="10" s="1"/>
  <c r="AK32" i="10"/>
  <c r="AK31" i="10"/>
  <c r="AK37" i="10" s="1"/>
  <c r="AJ24" i="7"/>
  <c r="AY53" i="6"/>
  <c r="AJ37" i="10"/>
  <c r="AJ60" i="10" s="1"/>
  <c r="AL17" i="2" s="1"/>
  <c r="AL47" i="6"/>
  <c r="AK12" i="10"/>
  <c r="AZ37" i="10"/>
  <c r="AN22" i="11"/>
  <c r="AN23" i="11"/>
  <c r="AN15" i="11"/>
  <c r="AN16" i="11"/>
  <c r="AN8" i="11"/>
  <c r="AN9" i="11"/>
  <c r="AZ54" i="8"/>
  <c r="AJ12" i="8"/>
  <c r="AN82" i="12"/>
  <c r="AN83" i="12"/>
  <c r="AN84" i="12" s="1"/>
  <c r="AN81" i="12"/>
  <c r="AL10" i="9" s="1"/>
  <c r="AL9" i="9"/>
  <c r="AL12" i="9" s="1"/>
  <c r="AN54" i="12"/>
  <c r="AN55" i="12"/>
  <c r="AN56" i="12" s="1"/>
  <c r="AN57" i="12" s="1"/>
  <c r="AL9" i="8"/>
  <c r="AY71" i="2"/>
  <c r="AY74" i="2" s="1"/>
  <c r="AY77" i="2" s="1"/>
  <c r="AM10" i="2"/>
  <c r="AM40" i="2"/>
  <c r="AM66" i="2" s="1"/>
  <c r="AM127" i="12"/>
  <c r="AJ37" i="9"/>
  <c r="BA7" i="6"/>
  <c r="AN27" i="6"/>
  <c r="BA27" i="6" s="1"/>
  <c r="BE27" i="6" s="1"/>
  <c r="AN24" i="6"/>
  <c r="AL26" i="11"/>
  <c r="AO18" i="2" s="1"/>
  <c r="AI51" i="9"/>
  <c r="AK16" i="2" s="1"/>
  <c r="BB16" i="2" s="1"/>
  <c r="AZ12" i="9"/>
  <c r="AK10" i="8"/>
  <c r="AN108" i="12"/>
  <c r="AN109" i="12" s="1"/>
  <c r="AN106" i="12"/>
  <c r="AN107" i="12"/>
  <c r="AL9" i="10"/>
  <c r="AZ15" i="11"/>
  <c r="AM115" i="12"/>
  <c r="AM117" i="12" s="1"/>
  <c r="AK9" i="7"/>
  <c r="AK12" i="7" s="1"/>
  <c r="AQ8" i="12"/>
  <c r="AN3" i="11"/>
  <c r="AO4" i="10"/>
  <c r="AO4" i="9"/>
  <c r="AO3" i="7"/>
  <c r="AN4" i="6"/>
  <c r="AO4" i="8"/>
  <c r="AQ3" i="2"/>
  <c r="AP102" i="12"/>
  <c r="AP99" i="12"/>
  <c r="AP100" i="12"/>
  <c r="AP96" i="12"/>
  <c r="AP101" i="12"/>
  <c r="AP97" i="12"/>
  <c r="AP95" i="12"/>
  <c r="AP91" i="12"/>
  <c r="AP98" i="12"/>
  <c r="AP92" i="12"/>
  <c r="AP93" i="12"/>
  <c r="AP89" i="12"/>
  <c r="AP94" i="12"/>
  <c r="AP77" i="12"/>
  <c r="AP73" i="12"/>
  <c r="AP74" i="12"/>
  <c r="AP70" i="12"/>
  <c r="AP75" i="12"/>
  <c r="AP90" i="12"/>
  <c r="AP76" i="12"/>
  <c r="AP67" i="12"/>
  <c r="AP63" i="12"/>
  <c r="AP49" i="12"/>
  <c r="AP45" i="12"/>
  <c r="AP72" i="12"/>
  <c r="AP68" i="12"/>
  <c r="AP64" i="12"/>
  <c r="AP50" i="12"/>
  <c r="AP46" i="12"/>
  <c r="AP44" i="12"/>
  <c r="AP71" i="12"/>
  <c r="AP65" i="12"/>
  <c r="AP48" i="12"/>
  <c r="AP41" i="12"/>
  <c r="AP69" i="12"/>
  <c r="AP62" i="12"/>
  <c r="AP66" i="12"/>
  <c r="AP47" i="12"/>
  <c r="AP37" i="12"/>
  <c r="AP23" i="12"/>
  <c r="AP19" i="12"/>
  <c r="AP15" i="12"/>
  <c r="AP43" i="12"/>
  <c r="AP38" i="12"/>
  <c r="AP24" i="12"/>
  <c r="AP20" i="12"/>
  <c r="AP16" i="12"/>
  <c r="AP40" i="12"/>
  <c r="AP25" i="12"/>
  <c r="AP17" i="12"/>
  <c r="AP39" i="12"/>
  <c r="AP22" i="12"/>
  <c r="AP21" i="12"/>
  <c r="AP42" i="12"/>
  <c r="AP18" i="12"/>
  <c r="AP14" i="12"/>
  <c r="AP12" i="12"/>
  <c r="AP13" i="12"/>
  <c r="BC114" i="12"/>
  <c r="BC29" i="12"/>
  <c r="BC31" i="12" s="1"/>
  <c r="BC32" i="12" s="1"/>
  <c r="BC30" i="12"/>
  <c r="BB92" i="2"/>
  <c r="AR57" i="2"/>
  <c r="AS57" i="2" s="1"/>
  <c r="AT57" i="2" s="1"/>
  <c r="AU57" i="2" s="1"/>
  <c r="AV57" i="2" s="1"/>
  <c r="AW57" i="2" s="1"/>
  <c r="AX57" i="2" s="1"/>
  <c r="AY57" i="2" s="1"/>
  <c r="AZ57" i="2" s="1"/>
  <c r="BA57" i="2" s="1"/>
  <c r="BB57" i="2" s="1"/>
  <c r="BC57" i="2" s="1"/>
  <c r="AB51" i="2"/>
  <c r="AA52" i="2"/>
  <c r="AN114" i="12"/>
  <c r="AN30" i="12"/>
  <c r="AN116" i="12" s="1"/>
  <c r="AN29" i="12"/>
  <c r="AN31" i="12" s="1"/>
  <c r="AN32" i="12" s="1"/>
  <c r="AL8" i="7"/>
  <c r="BA8" i="7" s="1"/>
  <c r="AJ37" i="7"/>
  <c r="AJ26" i="8"/>
  <c r="AO52" i="12"/>
  <c r="AO53" i="12"/>
  <c r="AL11" i="2"/>
  <c r="AE63" i="2"/>
  <c r="AE33" i="2"/>
  <c r="AZ32" i="2"/>
  <c r="AN35" i="6"/>
  <c r="AM37" i="6"/>
  <c r="AM40" i="6"/>
  <c r="AM47" i="6" s="1"/>
  <c r="AP9" i="2" s="1"/>
  <c r="AP46" i="2" s="1"/>
  <c r="AZ24" i="7"/>
  <c r="AZ51" i="7" s="1"/>
  <c r="AZ30" i="6"/>
  <c r="AG26" i="2"/>
  <c r="AG29" i="2"/>
  <c r="AN125" i="12"/>
  <c r="AL6" i="9"/>
  <c r="AJ51" i="9"/>
  <c r="AL16" i="2" s="1"/>
  <c r="BA12" i="9"/>
  <c r="AY81" i="2"/>
  <c r="AZ79" i="2" s="1"/>
  <c r="AZ26" i="11"/>
  <c r="AZ23" i="11"/>
  <c r="AZ22" i="11" s="1"/>
  <c r="AZ43" i="10"/>
  <c r="AX61" i="6"/>
  <c r="AX57" i="6"/>
  <c r="AX59" i="6"/>
  <c r="AZ51" i="6" l="1"/>
  <c r="AM92" i="2"/>
  <c r="AY55" i="6"/>
  <c r="AG31" i="2"/>
  <c r="AG32" i="2" s="1"/>
  <c r="AP49" i="2"/>
  <c r="AZ33" i="2"/>
  <c r="BG32" i="2"/>
  <c r="BG33" i="2" s="1"/>
  <c r="AC51" i="2"/>
  <c r="AY51" i="2"/>
  <c r="AY52" i="2" s="1"/>
  <c r="AB52" i="2"/>
  <c r="AP52" i="12"/>
  <c r="AP53" i="12"/>
  <c r="AL10" i="10"/>
  <c r="AM113" i="12"/>
  <c r="AM118" i="12" s="1"/>
  <c r="AM87" i="2"/>
  <c r="AM88" i="2" s="1"/>
  <c r="AN17" i="11"/>
  <c r="BA17" i="11" s="1"/>
  <c r="AO9" i="2"/>
  <c r="AI25" i="2"/>
  <c r="AI22" i="2"/>
  <c r="BC113" i="12"/>
  <c r="BC87" i="2"/>
  <c r="AL36" i="8"/>
  <c r="BA6" i="8"/>
  <c r="AL29" i="8"/>
  <c r="AL33" i="8" s="1"/>
  <c r="AL21" i="8"/>
  <c r="AL30" i="8"/>
  <c r="BA30" i="8" s="1"/>
  <c r="BC81" i="12"/>
  <c r="BC83" i="12" s="1"/>
  <c r="BC84" i="12" s="1"/>
  <c r="BC82" i="12"/>
  <c r="AN10" i="2"/>
  <c r="AN40" i="2"/>
  <c r="BC8" i="2"/>
  <c r="AJ31" i="2"/>
  <c r="AJ32" i="2" s="1"/>
  <c r="AL43" i="6"/>
  <c r="AO106" i="12"/>
  <c r="AM10" i="10" s="1"/>
  <c r="AO107" i="12"/>
  <c r="AM9" i="10"/>
  <c r="AK12" i="8"/>
  <c r="AK54" i="8" s="1"/>
  <c r="AM15" i="2" s="1"/>
  <c r="AH55" i="6"/>
  <c r="AK14" i="2"/>
  <c r="BA10" i="10"/>
  <c r="AO82" i="12"/>
  <c r="AO83" i="12" s="1"/>
  <c r="AO84" i="12" s="1"/>
  <c r="AO81" i="12"/>
  <c r="AM9" i="9"/>
  <c r="AO114" i="12"/>
  <c r="AO29" i="12"/>
  <c r="AO30" i="12"/>
  <c r="AM8" i="7"/>
  <c r="AL34" i="7"/>
  <c r="AL27" i="7"/>
  <c r="BA27" i="7" s="1"/>
  <c r="AL28" i="7"/>
  <c r="BA28" i="7" s="1"/>
  <c r="AL21" i="7"/>
  <c r="BA5" i="7"/>
  <c r="BA9" i="9"/>
  <c r="AM42" i="6"/>
  <c r="AM43" i="6" s="1"/>
  <c r="AM46" i="6"/>
  <c r="AO54" i="12"/>
  <c r="AM10" i="8" s="1"/>
  <c r="AO55" i="12"/>
  <c r="AM9" i="8"/>
  <c r="BE7" i="6"/>
  <c r="BE35" i="6" s="1"/>
  <c r="BA35" i="6"/>
  <c r="AJ51" i="7"/>
  <c r="AL31" i="10"/>
  <c r="AL40" i="10"/>
  <c r="AL43" i="10" s="1"/>
  <c r="AL25" i="10"/>
  <c r="AL28" i="10" s="1"/>
  <c r="BA6" i="10"/>
  <c r="AL32" i="10"/>
  <c r="BA32" i="10" s="1"/>
  <c r="AF31" i="2"/>
  <c r="AK49" i="6"/>
  <c r="AK52" i="6"/>
  <c r="AZ48" i="6"/>
  <c r="AO126" i="12"/>
  <c r="AM6" i="10"/>
  <c r="AO125" i="12"/>
  <c r="AM6" i="9"/>
  <c r="BA33" i="8"/>
  <c r="AN127" i="12"/>
  <c r="AL28" i="9"/>
  <c r="BA28" i="9" s="1"/>
  <c r="AL34" i="9"/>
  <c r="BA6" i="9"/>
  <c r="AL27" i="9"/>
  <c r="BA27" i="9" s="1"/>
  <c r="AN37" i="6"/>
  <c r="AN40" i="6"/>
  <c r="AN47" i="6" s="1"/>
  <c r="AQ9" i="2" s="1"/>
  <c r="AQ46" i="2" s="1"/>
  <c r="AE71" i="2"/>
  <c r="AE80" i="2" s="1"/>
  <c r="AZ80" i="2" s="1"/>
  <c r="BG80" i="2" s="1"/>
  <c r="BG81" i="2" s="1"/>
  <c r="BH79" i="2" s="1"/>
  <c r="AZ63" i="2"/>
  <c r="AO124" i="12"/>
  <c r="AM6" i="8"/>
  <c r="BG57" i="2"/>
  <c r="BF57" i="2"/>
  <c r="BD57" i="2"/>
  <c r="BH57" i="2"/>
  <c r="AP28" i="12"/>
  <c r="AP27" i="12"/>
  <c r="AQ102" i="12"/>
  <c r="BD102" i="12" s="1"/>
  <c r="BH102" i="12" s="1"/>
  <c r="AQ100" i="12"/>
  <c r="BD100" i="12" s="1"/>
  <c r="BH100" i="12" s="1"/>
  <c r="AQ96" i="12"/>
  <c r="BD96" i="12" s="1"/>
  <c r="BH96" i="12" s="1"/>
  <c r="AQ101" i="12"/>
  <c r="BD101" i="12" s="1"/>
  <c r="BH101" i="12" s="1"/>
  <c r="AQ97" i="12"/>
  <c r="BD97" i="12" s="1"/>
  <c r="BH97" i="12" s="1"/>
  <c r="AQ98" i="12"/>
  <c r="BD98" i="12" s="1"/>
  <c r="BH98" i="12" s="1"/>
  <c r="AQ99" i="12"/>
  <c r="BD99" i="12" s="1"/>
  <c r="BH99" i="12" s="1"/>
  <c r="AQ92" i="12"/>
  <c r="BD92" i="12" s="1"/>
  <c r="BH92" i="12" s="1"/>
  <c r="AQ93" i="12"/>
  <c r="BD93" i="12" s="1"/>
  <c r="BH93" i="12" s="1"/>
  <c r="AQ89" i="12"/>
  <c r="AQ94" i="12"/>
  <c r="BD94" i="12" s="1"/>
  <c r="BH94" i="12" s="1"/>
  <c r="AQ90" i="12"/>
  <c r="BD90" i="12" s="1"/>
  <c r="BH90" i="12" s="1"/>
  <c r="AQ74" i="12"/>
  <c r="BD74" i="12" s="1"/>
  <c r="BH74" i="12" s="1"/>
  <c r="AQ75" i="12"/>
  <c r="BD75" i="12" s="1"/>
  <c r="BH75" i="12" s="1"/>
  <c r="AQ71" i="12"/>
  <c r="BD71" i="12" s="1"/>
  <c r="BH71" i="12" s="1"/>
  <c r="AQ91" i="12"/>
  <c r="BD91" i="12" s="1"/>
  <c r="BH91" i="12" s="1"/>
  <c r="AQ76" i="12"/>
  <c r="BD76" i="12" s="1"/>
  <c r="BH76" i="12" s="1"/>
  <c r="AQ72" i="12"/>
  <c r="BD72" i="12" s="1"/>
  <c r="BH72" i="12" s="1"/>
  <c r="AQ77" i="12"/>
  <c r="BD77" i="12" s="1"/>
  <c r="BH77" i="12" s="1"/>
  <c r="AQ67" i="12"/>
  <c r="BD67" i="12" s="1"/>
  <c r="BH67" i="12" s="1"/>
  <c r="AQ95" i="12"/>
  <c r="BD95" i="12" s="1"/>
  <c r="BH95" i="12" s="1"/>
  <c r="AQ70" i="12"/>
  <c r="BD70" i="12" s="1"/>
  <c r="BH70" i="12" s="1"/>
  <c r="AQ68" i="12"/>
  <c r="BD68" i="12" s="1"/>
  <c r="BH68" i="12" s="1"/>
  <c r="AQ64" i="12"/>
  <c r="BD64" i="12" s="1"/>
  <c r="BH64" i="12" s="1"/>
  <c r="AQ50" i="12"/>
  <c r="BD50" i="12" s="1"/>
  <c r="BH50" i="12" s="1"/>
  <c r="AQ46" i="12"/>
  <c r="BD46" i="12" s="1"/>
  <c r="BH46" i="12" s="1"/>
  <c r="AQ69" i="12"/>
  <c r="BD69" i="12" s="1"/>
  <c r="BH69" i="12" s="1"/>
  <c r="AQ65" i="12"/>
  <c r="BD65" i="12" s="1"/>
  <c r="BH65" i="12" s="1"/>
  <c r="AQ47" i="12"/>
  <c r="BD47" i="12" s="1"/>
  <c r="BH47" i="12" s="1"/>
  <c r="AQ66" i="12"/>
  <c r="BD66" i="12" s="1"/>
  <c r="BH66" i="12" s="1"/>
  <c r="AQ49" i="12"/>
  <c r="BD49" i="12" s="1"/>
  <c r="BH49" i="12" s="1"/>
  <c r="AQ43" i="12"/>
  <c r="BD43" i="12" s="1"/>
  <c r="BH43" i="12" s="1"/>
  <c r="AQ62" i="12"/>
  <c r="AQ45" i="12"/>
  <c r="BD45" i="12" s="1"/>
  <c r="BH45" i="12" s="1"/>
  <c r="AQ42" i="12"/>
  <c r="BD42" i="12" s="1"/>
  <c r="BH42" i="12" s="1"/>
  <c r="AQ38" i="12"/>
  <c r="BD38" i="12" s="1"/>
  <c r="BH38" i="12" s="1"/>
  <c r="AQ24" i="12"/>
  <c r="BD24" i="12" s="1"/>
  <c r="BH24" i="12" s="1"/>
  <c r="AQ20" i="12"/>
  <c r="BD20" i="12" s="1"/>
  <c r="BH20" i="12" s="1"/>
  <c r="AQ16" i="12"/>
  <c r="BD16" i="12" s="1"/>
  <c r="BH16" i="12" s="1"/>
  <c r="AQ73" i="12"/>
  <c r="BD73" i="12" s="1"/>
  <c r="BH73" i="12" s="1"/>
  <c r="AQ39" i="12"/>
  <c r="BD39" i="12" s="1"/>
  <c r="BH39" i="12" s="1"/>
  <c r="AQ25" i="12"/>
  <c r="BD25" i="12" s="1"/>
  <c r="BH25" i="12" s="1"/>
  <c r="AQ21" i="12"/>
  <c r="BD21" i="12" s="1"/>
  <c r="BH21" i="12" s="1"/>
  <c r="AQ17" i="12"/>
  <c r="BD17" i="12" s="1"/>
  <c r="BH17" i="12" s="1"/>
  <c r="AQ63" i="12"/>
  <c r="BD63" i="12" s="1"/>
  <c r="BH63" i="12" s="1"/>
  <c r="AQ41" i="12"/>
  <c r="BD41" i="12" s="1"/>
  <c r="BH41" i="12" s="1"/>
  <c r="AQ37" i="12"/>
  <c r="AQ22" i="12"/>
  <c r="BD22" i="12" s="1"/>
  <c r="BH22" i="12" s="1"/>
  <c r="AQ14" i="12"/>
  <c r="BD14" i="12" s="1"/>
  <c r="BH14" i="12" s="1"/>
  <c r="AQ19" i="12"/>
  <c r="BD19" i="12" s="1"/>
  <c r="BH19" i="12" s="1"/>
  <c r="AQ48" i="12"/>
  <c r="BD48" i="12" s="1"/>
  <c r="BH48" i="12" s="1"/>
  <c r="AQ18" i="12"/>
  <c r="BD18" i="12" s="1"/>
  <c r="BH18" i="12" s="1"/>
  <c r="AQ44" i="12"/>
  <c r="BD44" i="12" s="1"/>
  <c r="BH44" i="12" s="1"/>
  <c r="AQ40" i="12"/>
  <c r="BD40" i="12" s="1"/>
  <c r="BH40" i="12" s="1"/>
  <c r="AQ23" i="12"/>
  <c r="BD23" i="12" s="1"/>
  <c r="BH23" i="12" s="1"/>
  <c r="AQ15" i="12"/>
  <c r="BD15" i="12" s="1"/>
  <c r="BH15" i="12" s="1"/>
  <c r="AQ12" i="12"/>
  <c r="AQ13" i="12"/>
  <c r="BD13" i="12" s="1"/>
  <c r="BH13" i="12" s="1"/>
  <c r="AL12" i="10"/>
  <c r="BA9" i="10"/>
  <c r="AM11" i="2"/>
  <c r="AL10" i="8"/>
  <c r="BA10" i="8" s="1"/>
  <c r="AN10" i="11"/>
  <c r="BA10" i="11" s="1"/>
  <c r="AN24" i="11"/>
  <c r="AN26" i="11" s="1"/>
  <c r="AQ18" i="2" s="1"/>
  <c r="AK60" i="10"/>
  <c r="AM17" i="2" s="1"/>
  <c r="AH29" i="2"/>
  <c r="AH26" i="2"/>
  <c r="AK31" i="9"/>
  <c r="AK51" i="9" s="1"/>
  <c r="AM16" i="2" s="1"/>
  <c r="AK31" i="7"/>
  <c r="AK51" i="7" s="1"/>
  <c r="AM26" i="11"/>
  <c r="AP18" i="2" s="1"/>
  <c r="BD18" i="2" s="1"/>
  <c r="BH18" i="2" s="1"/>
  <c r="AZ60" i="10"/>
  <c r="BC55" i="12"/>
  <c r="BC116" i="12" s="1"/>
  <c r="BC54" i="12"/>
  <c r="BC56" i="12" s="1"/>
  <c r="BC57" i="12" s="1"/>
  <c r="BA40" i="10"/>
  <c r="BD12" i="12"/>
  <c r="BA29" i="8"/>
  <c r="BA10" i="7"/>
  <c r="AN115" i="12"/>
  <c r="AN117" i="12" s="1"/>
  <c r="AL9" i="7"/>
  <c r="BA9" i="7" s="1"/>
  <c r="AP79" i="12"/>
  <c r="AP80" i="12"/>
  <c r="AP104" i="12"/>
  <c r="AP105" i="12"/>
  <c r="AZ51" i="9"/>
  <c r="AN29" i="6"/>
  <c r="AN30" i="6" s="1"/>
  <c r="BA24" i="6"/>
  <c r="BE24" i="6" s="1"/>
  <c r="AL12" i="8"/>
  <c r="BA9" i="8"/>
  <c r="AJ54" i="8"/>
  <c r="AL15" i="2" s="1"/>
  <c r="BA12" i="8"/>
  <c r="BA40" i="6"/>
  <c r="BE40" i="6" s="1"/>
  <c r="Z43" i="2"/>
  <c r="Z54" i="2" s="1"/>
  <c r="AA79" i="2"/>
  <c r="AA81" i="2" s="1"/>
  <c r="AA39" i="2" s="1"/>
  <c r="BA26" i="2"/>
  <c r="AL48" i="6"/>
  <c r="AL51" i="6"/>
  <c r="AO8" i="2"/>
  <c r="BA25" i="10"/>
  <c r="BD89" i="12"/>
  <c r="BG58" i="2"/>
  <c r="BF58" i="2"/>
  <c r="BD58" i="2"/>
  <c r="BH58" i="2"/>
  <c r="BA10" i="9"/>
  <c r="BC68" i="2"/>
  <c r="BD62" i="12"/>
  <c r="AO123" i="12"/>
  <c r="AO127" i="12" s="1"/>
  <c r="AM5" i="7"/>
  <c r="BA12" i="7" l="1"/>
  <c r="AG63" i="2"/>
  <c r="AG71" i="2" s="1"/>
  <c r="AG80" i="2" s="1"/>
  <c r="AG33" i="2"/>
  <c r="AN92" i="2"/>
  <c r="AJ55" i="6"/>
  <c r="AM14" i="2"/>
  <c r="AM19" i="2" s="1"/>
  <c r="AM93" i="2" s="1"/>
  <c r="BA31" i="7"/>
  <c r="BD80" i="12"/>
  <c r="BD79" i="12"/>
  <c r="BH62" i="12"/>
  <c r="BH80" i="12" s="1"/>
  <c r="BA28" i="10"/>
  <c r="AL52" i="6"/>
  <c r="AL49" i="6"/>
  <c r="AP83" i="12"/>
  <c r="AP84" i="12" s="1"/>
  <c r="AP81" i="12"/>
  <c r="AN10" i="9" s="1"/>
  <c r="AP82" i="12"/>
  <c r="AN9" i="9"/>
  <c r="AN12" i="9" s="1"/>
  <c r="BA29" i="6"/>
  <c r="AH31" i="2"/>
  <c r="AH32" i="2" s="1"/>
  <c r="AQ104" i="12"/>
  <c r="AQ105" i="12"/>
  <c r="BC115" i="12"/>
  <c r="BC117" i="12" s="1"/>
  <c r="BC118" i="12" s="1"/>
  <c r="AM36" i="8"/>
  <c r="AM29" i="8"/>
  <c r="AM21" i="8"/>
  <c r="AM30" i="8"/>
  <c r="AQ68" i="2"/>
  <c r="BD46" i="2"/>
  <c r="AQ49" i="2"/>
  <c r="AL37" i="9"/>
  <c r="BA37" i="9" s="1"/>
  <c r="BA34" i="9"/>
  <c r="AM31" i="10"/>
  <c r="AM40" i="10"/>
  <c r="AM32" i="10"/>
  <c r="AM25" i="10"/>
  <c r="AK53" i="6"/>
  <c r="AZ52" i="6"/>
  <c r="AL37" i="7"/>
  <c r="BA34" i="7"/>
  <c r="AO115" i="12"/>
  <c r="AM9" i="7"/>
  <c r="AK19" i="2"/>
  <c r="BB14" i="2"/>
  <c r="AL26" i="8"/>
  <c r="BA26" i="8" s="1"/>
  <c r="BA21" i="8"/>
  <c r="AP55" i="12"/>
  <c r="AP54" i="12"/>
  <c r="AN10" i="8" s="1"/>
  <c r="AN9" i="8"/>
  <c r="AD51" i="2"/>
  <c r="AC52" i="2"/>
  <c r="AY57" i="6"/>
  <c r="AY61" i="6"/>
  <c r="AY59" i="6"/>
  <c r="AO10" i="2"/>
  <c r="AO40" i="2"/>
  <c r="AO66" i="2" s="1"/>
  <c r="AB79" i="2"/>
  <c r="AB81" i="2" s="1"/>
  <c r="AB39" i="2" s="1"/>
  <c r="AA43" i="2"/>
  <c r="AA54" i="2" s="1"/>
  <c r="AP125" i="12"/>
  <c r="AN6" i="9"/>
  <c r="BA9" i="11"/>
  <c r="BE9" i="11" s="1"/>
  <c r="BE10" i="11"/>
  <c r="AQ27" i="12"/>
  <c r="AQ28" i="12"/>
  <c r="AQ80" i="12"/>
  <c r="AQ79" i="12"/>
  <c r="AN42" i="6"/>
  <c r="AN43" i="6" s="1"/>
  <c r="AN46" i="6"/>
  <c r="AM34" i="9"/>
  <c r="AM27" i="9"/>
  <c r="AM28" i="9"/>
  <c r="AL37" i="10"/>
  <c r="BA31" i="10"/>
  <c r="AL24" i="7"/>
  <c r="BA21" i="7"/>
  <c r="AH61" i="6"/>
  <c r="AH59" i="6"/>
  <c r="AH57" i="6"/>
  <c r="AJ63" i="2"/>
  <c r="AJ71" i="2" s="1"/>
  <c r="AJ80" i="2" s="1"/>
  <c r="AJ33" i="2"/>
  <c r="BC40" i="2"/>
  <c r="AN66" i="2"/>
  <c r="BC66" i="2" s="1"/>
  <c r="BD9" i="2"/>
  <c r="BH9" i="2" s="1"/>
  <c r="AO46" i="2"/>
  <c r="AP124" i="12"/>
  <c r="AN6" i="8"/>
  <c r="AM34" i="7"/>
  <c r="AM27" i="7"/>
  <c r="AM28" i="7"/>
  <c r="AM21" i="7"/>
  <c r="AM10" i="7"/>
  <c r="AM12" i="7" s="1"/>
  <c r="AP107" i="12"/>
  <c r="AP108" i="12" s="1"/>
  <c r="AP109" i="12" s="1"/>
  <c r="AP106" i="12"/>
  <c r="AN9" i="10"/>
  <c r="BD27" i="12"/>
  <c r="BD28" i="12"/>
  <c r="BH12" i="12"/>
  <c r="BH28" i="12" s="1"/>
  <c r="BA12" i="10"/>
  <c r="AP123" i="12"/>
  <c r="AP127" i="12" s="1"/>
  <c r="AN5" i="7"/>
  <c r="AL12" i="7"/>
  <c r="AZ71" i="2"/>
  <c r="AZ74" i="2" s="1"/>
  <c r="AZ77" i="2" s="1"/>
  <c r="BG63" i="2"/>
  <c r="BG71" i="2" s="1"/>
  <c r="BG74" i="2" s="1"/>
  <c r="BG77" i="2" s="1"/>
  <c r="AL31" i="9"/>
  <c r="AZ81" i="2"/>
  <c r="BA79" i="2" s="1"/>
  <c r="BA37" i="6"/>
  <c r="BE37" i="6" s="1"/>
  <c r="BA29" i="2"/>
  <c r="AI55" i="6"/>
  <c r="AJ57" i="6" s="1"/>
  <c r="AL14" i="2"/>
  <c r="AM12" i="8"/>
  <c r="AM48" i="6"/>
  <c r="AM51" i="6"/>
  <c r="AN10" i="7" s="1"/>
  <c r="AP8" i="2"/>
  <c r="AO116" i="12"/>
  <c r="AO117" i="12" s="1"/>
  <c r="AO108" i="12"/>
  <c r="AO109" i="12" s="1"/>
  <c r="AN11" i="2"/>
  <c r="BC10" i="2"/>
  <c r="BA47" i="6"/>
  <c r="BE47" i="6" s="1"/>
  <c r="AO113" i="12"/>
  <c r="AO87" i="2"/>
  <c r="AO88" i="2" s="1"/>
  <c r="BD104" i="12"/>
  <c r="BD105" i="12"/>
  <c r="BH89" i="12"/>
  <c r="BH105" i="12" s="1"/>
  <c r="AP126" i="12"/>
  <c r="AN6" i="10"/>
  <c r="BA43" i="10"/>
  <c r="BA24" i="11"/>
  <c r="AL60" i="10"/>
  <c r="AN17" i="2" s="1"/>
  <c r="BC17" i="2" s="1"/>
  <c r="AQ52" i="12"/>
  <c r="AQ53" i="12"/>
  <c r="BD37" i="12"/>
  <c r="AP114" i="12"/>
  <c r="AP29" i="12"/>
  <c r="AP31" i="12" s="1"/>
  <c r="AP32" i="12" s="1"/>
  <c r="AP30" i="12"/>
  <c r="AN8" i="7"/>
  <c r="AN113" i="12"/>
  <c r="AN118" i="12" s="1"/>
  <c r="AN87" i="2"/>
  <c r="AN88" i="2" s="1"/>
  <c r="BC88" i="2" s="1"/>
  <c r="AZ49" i="6"/>
  <c r="AF32" i="2"/>
  <c r="AO56" i="12"/>
  <c r="AO57" i="12" s="1"/>
  <c r="AL31" i="7"/>
  <c r="AO31" i="12"/>
  <c r="AO32" i="12" s="1"/>
  <c r="AM10" i="9"/>
  <c r="AM12" i="10"/>
  <c r="AL39" i="8"/>
  <c r="BA39" i="8" s="1"/>
  <c r="BA36" i="8"/>
  <c r="AI29" i="2"/>
  <c r="AI26" i="2"/>
  <c r="BA15" i="11"/>
  <c r="BE15" i="11" s="1"/>
  <c r="BA16" i="11"/>
  <c r="BE16" i="11" s="1"/>
  <c r="BE17" i="11"/>
  <c r="BA31" i="2" l="1"/>
  <c r="AO118" i="12"/>
  <c r="AO92" i="2"/>
  <c r="AH63" i="2"/>
  <c r="AH71" i="2" s="1"/>
  <c r="AH80" i="2" s="1"/>
  <c r="AH33" i="2"/>
  <c r="BD52" i="12"/>
  <c r="BD53" i="12"/>
  <c r="BH37" i="12"/>
  <c r="BH53" i="12" s="1"/>
  <c r="BA23" i="11"/>
  <c r="BE23" i="11" s="1"/>
  <c r="BA26" i="11"/>
  <c r="BE26" i="11" s="1"/>
  <c r="BE24" i="11"/>
  <c r="BC11" i="2"/>
  <c r="AL19" i="2"/>
  <c r="AL51" i="7"/>
  <c r="AM24" i="7"/>
  <c r="AN29" i="8"/>
  <c r="AN21" i="8"/>
  <c r="AN26" i="8" s="1"/>
  <c r="AN30" i="8"/>
  <c r="AN36" i="8"/>
  <c r="AN39" i="8" s="1"/>
  <c r="BA24" i="7"/>
  <c r="AM37" i="9"/>
  <c r="AQ81" i="12"/>
  <c r="AQ82" i="12"/>
  <c r="AO9" i="9"/>
  <c r="AO11" i="2"/>
  <c r="AP56" i="12"/>
  <c r="AP57" i="12" s="1"/>
  <c r="AM39" i="8"/>
  <c r="AM89" i="2"/>
  <c r="AM90" i="2"/>
  <c r="AM21" i="2"/>
  <c r="BC92" i="2"/>
  <c r="AI31" i="2"/>
  <c r="AI32" i="2" s="1"/>
  <c r="BA32" i="2"/>
  <c r="AF63" i="2"/>
  <c r="AF33" i="2"/>
  <c r="AP116" i="12"/>
  <c r="AQ54" i="12"/>
  <c r="AO10" i="8" s="1"/>
  <c r="BB10" i="8" s="1"/>
  <c r="BF10" i="8" s="1"/>
  <c r="AQ55" i="12"/>
  <c r="AO9" i="8"/>
  <c r="BH107" i="12"/>
  <c r="BH106" i="12"/>
  <c r="BH108" i="12" s="1"/>
  <c r="BH109" i="12" s="1"/>
  <c r="AM12" i="9"/>
  <c r="AM49" i="6"/>
  <c r="AM52" i="6"/>
  <c r="AM53" i="6" s="1"/>
  <c r="AI61" i="6"/>
  <c r="AI59" i="6"/>
  <c r="AL51" i="9"/>
  <c r="AN16" i="2" s="1"/>
  <c r="BC16" i="2" s="1"/>
  <c r="BA31" i="9"/>
  <c r="AN27" i="7"/>
  <c r="AN31" i="7" s="1"/>
  <c r="AN28" i="7"/>
  <c r="AN21" i="7"/>
  <c r="AN24" i="7" s="1"/>
  <c r="AN34" i="7"/>
  <c r="AN37" i="7" s="1"/>
  <c r="BH114" i="12"/>
  <c r="BH29" i="12"/>
  <c r="BH30" i="12"/>
  <c r="BH31" i="12" s="1"/>
  <c r="BH32" i="12" s="1"/>
  <c r="AN10" i="10"/>
  <c r="AN12" i="10" s="1"/>
  <c r="AN60" i="10" s="1"/>
  <c r="AP17" i="2" s="1"/>
  <c r="AI57" i="6"/>
  <c r="AN48" i="6"/>
  <c r="BA48" i="6" s="1"/>
  <c r="AN51" i="6"/>
  <c r="AQ8" i="2"/>
  <c r="BD8" i="2" s="1"/>
  <c r="BH8" i="2" s="1"/>
  <c r="BA46" i="6"/>
  <c r="BE46" i="6" s="1"/>
  <c r="AQ114" i="12"/>
  <c r="AQ30" i="12"/>
  <c r="AQ31" i="12"/>
  <c r="AQ32" i="12" s="1"/>
  <c r="AQ29" i="12"/>
  <c r="AO8" i="7"/>
  <c r="BA8" i="11"/>
  <c r="BE8" i="11" s="1"/>
  <c r="AL54" i="8"/>
  <c r="AN15" i="2" s="1"/>
  <c r="BC15" i="2" s="1"/>
  <c r="AC79" i="2"/>
  <c r="AC81" i="2" s="1"/>
  <c r="AC39" i="2" s="1"/>
  <c r="AY39" i="2"/>
  <c r="AY43" i="2" s="1"/>
  <c r="AY54" i="2" s="1"/>
  <c r="AB43" i="2"/>
  <c r="AB54" i="2" s="1"/>
  <c r="AE51" i="2"/>
  <c r="AD52" i="2"/>
  <c r="BA42" i="6"/>
  <c r="AZ53" i="6"/>
  <c r="AM43" i="10"/>
  <c r="BH81" i="12"/>
  <c r="BH82" i="12"/>
  <c r="BH83" i="12" s="1"/>
  <c r="BH84" i="12" s="1"/>
  <c r="AJ61" i="6"/>
  <c r="AJ59" i="6"/>
  <c r="AP115" i="12"/>
  <c r="AN9" i="7"/>
  <c r="AQ124" i="12"/>
  <c r="AO6" i="8"/>
  <c r="BD108" i="12"/>
  <c r="BD109" i="12" s="1"/>
  <c r="BD106" i="12"/>
  <c r="BD107" i="12"/>
  <c r="AP113" i="12"/>
  <c r="AP87" i="2"/>
  <c r="BD114" i="12"/>
  <c r="BD30" i="12"/>
  <c r="BD31" i="12"/>
  <c r="BD32" i="12" s="1"/>
  <c r="BD29" i="12"/>
  <c r="AM31" i="7"/>
  <c r="AO49" i="2"/>
  <c r="AO68" i="2"/>
  <c r="AP68" i="2"/>
  <c r="AQ123" i="12"/>
  <c r="AO5" i="7"/>
  <c r="AN12" i="8"/>
  <c r="BA37" i="7"/>
  <c r="AM37" i="10"/>
  <c r="AM26" i="8"/>
  <c r="AQ106" i="12"/>
  <c r="AO10" i="10" s="1"/>
  <c r="AQ107" i="12"/>
  <c r="AO9" i="10"/>
  <c r="BA30" i="6"/>
  <c r="BE29" i="6"/>
  <c r="BE30" i="6" s="1"/>
  <c r="AL53" i="6"/>
  <c r="BD125" i="12"/>
  <c r="BH79" i="12"/>
  <c r="BH125" i="12" s="1"/>
  <c r="AN12" i="7"/>
  <c r="AN51" i="7" s="1"/>
  <c r="AP117" i="12"/>
  <c r="AN40" i="10"/>
  <c r="AN43" i="10" s="1"/>
  <c r="AN32" i="10"/>
  <c r="AN31" i="10"/>
  <c r="AN37" i="10" s="1"/>
  <c r="AN25" i="10"/>
  <c r="AN28" i="10" s="1"/>
  <c r="BD126" i="12"/>
  <c r="BH104" i="12"/>
  <c r="BH126" i="12" s="1"/>
  <c r="AP88" i="2"/>
  <c r="AP10" i="2"/>
  <c r="AP40" i="2"/>
  <c r="AP66" i="2" s="1"/>
  <c r="BD123" i="12"/>
  <c r="BH27" i="12"/>
  <c r="BH123" i="12" s="1"/>
  <c r="AM37" i="7"/>
  <c r="AM51" i="7" s="1"/>
  <c r="BA37" i="10"/>
  <c r="BA60" i="10" s="1"/>
  <c r="AM31" i="9"/>
  <c r="AQ125" i="12"/>
  <c r="AO6" i="9"/>
  <c r="AN34" i="9"/>
  <c r="AN37" i="9" s="1"/>
  <c r="AN27" i="9"/>
  <c r="AN28" i="9"/>
  <c r="BA54" i="8"/>
  <c r="AK89" i="2"/>
  <c r="BB89" i="2" s="1"/>
  <c r="AK90" i="2"/>
  <c r="BB90" i="2" s="1"/>
  <c r="AK21" i="2"/>
  <c r="AK93" i="2"/>
  <c r="BB19" i="2"/>
  <c r="AM28" i="10"/>
  <c r="AM60" i="10" s="1"/>
  <c r="AO17" i="2" s="1"/>
  <c r="BH46" i="2"/>
  <c r="BH49" i="2" s="1"/>
  <c r="BD49" i="2"/>
  <c r="AM33" i="8"/>
  <c r="AM54" i="8" s="1"/>
  <c r="AO15" i="2" s="1"/>
  <c r="AQ126" i="12"/>
  <c r="AO6" i="10"/>
  <c r="BD81" i="12"/>
  <c r="BD83" i="12" s="1"/>
  <c r="BD84" i="12" s="1"/>
  <c r="BD82" i="12"/>
  <c r="AI63" i="2" l="1"/>
  <c r="AI33" i="2"/>
  <c r="AL55" i="6"/>
  <c r="AO14" i="2"/>
  <c r="AN31" i="9"/>
  <c r="AN51" i="9" s="1"/>
  <c r="AP16" i="2" s="1"/>
  <c r="BA49" i="6"/>
  <c r="BE48" i="6"/>
  <c r="BE49" i="6" s="1"/>
  <c r="AC43" i="2"/>
  <c r="AC54" i="2" s="1"/>
  <c r="AD79" i="2"/>
  <c r="AD81" i="2" s="1"/>
  <c r="AD39" i="2" s="1"/>
  <c r="AQ115" i="12"/>
  <c r="AO9" i="7"/>
  <c r="BB9" i="7" s="1"/>
  <c r="BF9" i="7" s="1"/>
  <c r="BA51" i="9"/>
  <c r="AO10" i="9"/>
  <c r="BB10" i="9" s="1"/>
  <c r="BF10" i="9" s="1"/>
  <c r="BA22" i="11"/>
  <c r="BE22" i="11" s="1"/>
  <c r="AK22" i="2"/>
  <c r="AK25" i="2"/>
  <c r="BB21" i="2"/>
  <c r="AF51" i="2"/>
  <c r="AZ51" i="2"/>
  <c r="AE52" i="2"/>
  <c r="AQ10" i="2"/>
  <c r="AQ40" i="2"/>
  <c r="AF71" i="2"/>
  <c r="AF80" i="2" s="1"/>
  <c r="BA80" i="2" s="1"/>
  <c r="BA63" i="2"/>
  <c r="AO12" i="9"/>
  <c r="BB9" i="9"/>
  <c r="BF9" i="9" s="1"/>
  <c r="AN33" i="8"/>
  <c r="AN54" i="8" s="1"/>
  <c r="AL90" i="2"/>
  <c r="AL89" i="2"/>
  <c r="AL21" i="2"/>
  <c r="AL93" i="2"/>
  <c r="BH55" i="12"/>
  <c r="BH116" i="12" s="1"/>
  <c r="BH117" i="12" s="1"/>
  <c r="BH54" i="12"/>
  <c r="BH56" i="12" s="1"/>
  <c r="BH57" i="12" s="1"/>
  <c r="AO27" i="9"/>
  <c r="BB27" i="9" s="1"/>
  <c r="BF27" i="9" s="1"/>
  <c r="AO28" i="9"/>
  <c r="BB28" i="9" s="1"/>
  <c r="BF28" i="9" s="1"/>
  <c r="BB6" i="9"/>
  <c r="BF6" i="9" s="1"/>
  <c r="AO34" i="9"/>
  <c r="AO37" i="9" s="1"/>
  <c r="AP11" i="2"/>
  <c r="AP118" i="12"/>
  <c r="AP92" i="2"/>
  <c r="AQ108" i="12"/>
  <c r="AQ109" i="12" s="1"/>
  <c r="AO28" i="7"/>
  <c r="BB28" i="7" s="1"/>
  <c r="BF28" i="7" s="1"/>
  <c r="AO34" i="7"/>
  <c r="AO21" i="7"/>
  <c r="AO24" i="7" s="1"/>
  <c r="BB5" i="7"/>
  <c r="BF5" i="7" s="1"/>
  <c r="AO27" i="7"/>
  <c r="BD68" i="2"/>
  <c r="BH68" i="2" s="1"/>
  <c r="AQ116" i="12"/>
  <c r="AO10" i="7"/>
  <c r="BA51" i="6"/>
  <c r="BH115" i="12"/>
  <c r="AQ56" i="12"/>
  <c r="AQ57" i="12" s="1"/>
  <c r="BA33" i="2"/>
  <c r="AM25" i="2"/>
  <c r="AM22" i="2"/>
  <c r="BD10" i="2"/>
  <c r="AQ83" i="12"/>
  <c r="AQ84" i="12" s="1"/>
  <c r="BB37" i="9"/>
  <c r="BF37" i="9" s="1"/>
  <c r="BB21" i="7"/>
  <c r="BD56" i="12"/>
  <c r="BD57" i="12" s="1"/>
  <c r="BD54" i="12"/>
  <c r="BD115" i="12" s="1"/>
  <c r="BD55" i="12"/>
  <c r="BD116" i="12" s="1"/>
  <c r="AO40" i="10"/>
  <c r="AO43" i="10" s="1"/>
  <c r="AO25" i="10"/>
  <c r="BB6" i="10"/>
  <c r="BF6" i="10" s="1"/>
  <c r="AO32" i="10"/>
  <c r="BB32" i="10" s="1"/>
  <c r="BF32" i="10" s="1"/>
  <c r="AO31" i="10"/>
  <c r="AO37" i="10" s="1"/>
  <c r="BB93" i="2"/>
  <c r="AP14" i="2"/>
  <c r="AO12" i="10"/>
  <c r="BB9" i="10"/>
  <c r="AQ127" i="12"/>
  <c r="AO30" i="8"/>
  <c r="BB30" i="8" s="1"/>
  <c r="BF30" i="8" s="1"/>
  <c r="BB6" i="8"/>
  <c r="BF6" i="8" s="1"/>
  <c r="AO36" i="8"/>
  <c r="AO29" i="8"/>
  <c r="AO21" i="8"/>
  <c r="BA43" i="6"/>
  <c r="BE42" i="6"/>
  <c r="BE43" i="6" s="1"/>
  <c r="AO12" i="7"/>
  <c r="AQ117" i="12"/>
  <c r="AN49" i="6"/>
  <c r="AN52" i="6"/>
  <c r="BB10" i="10"/>
  <c r="BF10" i="10" s="1"/>
  <c r="AM51" i="9"/>
  <c r="AO16" i="2" s="1"/>
  <c r="BB12" i="9"/>
  <c r="AO12" i="8"/>
  <c r="BB9" i="8"/>
  <c r="BF9" i="8" s="1"/>
  <c r="BA51" i="7"/>
  <c r="AK55" i="6"/>
  <c r="AN14" i="2"/>
  <c r="BD124" i="12"/>
  <c r="BD127" i="12" s="1"/>
  <c r="BH52" i="12"/>
  <c r="BH124" i="12" s="1"/>
  <c r="BH127" i="12" s="1"/>
  <c r="BH113" i="12" s="1"/>
  <c r="BB8" i="7"/>
  <c r="BD113" i="12" l="1"/>
  <c r="BD87" i="2"/>
  <c r="BH87" i="2" s="1"/>
  <c r="BH118" i="12"/>
  <c r="AP15" i="2"/>
  <c r="AM55" i="6"/>
  <c r="AM61" i="6" s="1"/>
  <c r="BD117" i="12"/>
  <c r="BD118" i="12" s="1"/>
  <c r="AN19" i="2"/>
  <c r="BC14" i="2"/>
  <c r="AQ92" i="2"/>
  <c r="AO26" i="8"/>
  <c r="BB26" i="8" s="1"/>
  <c r="BF26" i="8" s="1"/>
  <c r="BB21" i="8"/>
  <c r="BF21" i="8" s="1"/>
  <c r="AO28" i="10"/>
  <c r="AO60" i="10" s="1"/>
  <c r="AQ17" i="2" s="1"/>
  <c r="BD17" i="2" s="1"/>
  <c r="BH17" i="2" s="1"/>
  <c r="BB25" i="10"/>
  <c r="BD11" i="2"/>
  <c r="BH10" i="2"/>
  <c r="BH11" i="2" s="1"/>
  <c r="AO37" i="7"/>
  <c r="BB34" i="7"/>
  <c r="AL22" i="2"/>
  <c r="AL25" i="2"/>
  <c r="AK26" i="2"/>
  <c r="AK29" i="2"/>
  <c r="BB25" i="2"/>
  <c r="AO19" i="2"/>
  <c r="BF8" i="7"/>
  <c r="AK61" i="6"/>
  <c r="AM57" i="6"/>
  <c r="AK59" i="6"/>
  <c r="AM59" i="6"/>
  <c r="AL59" i="6"/>
  <c r="AL57" i="6"/>
  <c r="AK57" i="6"/>
  <c r="AO33" i="8"/>
  <c r="BB33" i="8" s="1"/>
  <c r="BF33" i="8" s="1"/>
  <c r="BB29" i="8"/>
  <c r="BF29" i="8" s="1"/>
  <c r="AP19" i="2"/>
  <c r="AP93" i="2" s="1"/>
  <c r="BB24" i="7"/>
  <c r="BF24" i="7" s="1"/>
  <c r="BF21" i="7"/>
  <c r="AO31" i="7"/>
  <c r="AO51" i="7" s="1"/>
  <c r="BB27" i="7"/>
  <c r="BB34" i="9"/>
  <c r="BF34" i="9" s="1"/>
  <c r="BA71" i="2"/>
  <c r="BA74" i="2" s="1"/>
  <c r="BA77" i="2" s="1"/>
  <c r="AQ66" i="2"/>
  <c r="BD66" i="2" s="1"/>
  <c r="BH66" i="2" s="1"/>
  <c r="BD40" i="2"/>
  <c r="BH40" i="2" s="1"/>
  <c r="AL61" i="6"/>
  <c r="AI71" i="2"/>
  <c r="AI80" i="2" s="1"/>
  <c r="BF12" i="9"/>
  <c r="AN53" i="6"/>
  <c r="BA52" i="6"/>
  <c r="AO39" i="8"/>
  <c r="BB39" i="8" s="1"/>
  <c r="BF39" i="8" s="1"/>
  <c r="BB36" i="8"/>
  <c r="BF36" i="8" s="1"/>
  <c r="AQ113" i="12"/>
  <c r="AQ118" i="12" s="1"/>
  <c r="AQ87" i="2"/>
  <c r="AQ88" i="2" s="1"/>
  <c r="AM29" i="2"/>
  <c r="AM26" i="2"/>
  <c r="BB12" i="8"/>
  <c r="BB31" i="10"/>
  <c r="BA81" i="2"/>
  <c r="BB79" i="2" s="1"/>
  <c r="AQ11" i="2"/>
  <c r="BG51" i="2"/>
  <c r="BG52" i="2" s="1"/>
  <c r="AZ52" i="2"/>
  <c r="BB40" i="10"/>
  <c r="AZ55" i="6"/>
  <c r="BB12" i="10"/>
  <c r="BF9" i="10"/>
  <c r="BB10" i="7"/>
  <c r="BB12" i="7" s="1"/>
  <c r="BE51" i="6"/>
  <c r="BF10" i="7" s="1"/>
  <c r="AO31" i="9"/>
  <c r="BB31" i="9" s="1"/>
  <c r="BF31" i="9" s="1"/>
  <c r="BD92" i="2"/>
  <c r="AO51" i="9"/>
  <c r="AQ16" i="2" s="1"/>
  <c r="BD16" i="2" s="1"/>
  <c r="BH16" i="2" s="1"/>
  <c r="AG51" i="2"/>
  <c r="AF52" i="2"/>
  <c r="BB22" i="2"/>
  <c r="AD43" i="2"/>
  <c r="AD54" i="2" s="1"/>
  <c r="AE79" i="2"/>
  <c r="AE81" i="2" s="1"/>
  <c r="AE39" i="2" s="1"/>
  <c r="BF12" i="7" l="1"/>
  <c r="AQ14" i="2"/>
  <c r="BB54" i="8"/>
  <c r="BF12" i="8"/>
  <c r="BF54" i="8" s="1"/>
  <c r="BF51" i="9"/>
  <c r="BB31" i="7"/>
  <c r="BF31" i="7" s="1"/>
  <c r="BF27" i="7"/>
  <c r="AP90" i="2"/>
  <c r="AP89" i="2"/>
  <c r="AP21" i="2"/>
  <c r="AO54" i="8"/>
  <c r="AQ15" i="2" s="1"/>
  <c r="BD15" i="2" s="1"/>
  <c r="BH15" i="2" s="1"/>
  <c r="AO89" i="2"/>
  <c r="AO90" i="2"/>
  <c r="AO21" i="2"/>
  <c r="AO93" i="2"/>
  <c r="BB37" i="7"/>
  <c r="BF37" i="7" s="1"/>
  <c r="BF34" i="7"/>
  <c r="BB28" i="10"/>
  <c r="BF28" i="10" s="1"/>
  <c r="BF25" i="10"/>
  <c r="AN90" i="2"/>
  <c r="BC90" i="2" s="1"/>
  <c r="AN89" i="2"/>
  <c r="BC89" i="2" s="1"/>
  <c r="AN21" i="2"/>
  <c r="AN93" i="2"/>
  <c r="BC19" i="2"/>
  <c r="AZ39" i="2"/>
  <c r="AF79" i="2"/>
  <c r="AF81" i="2" s="1"/>
  <c r="AF39" i="2" s="1"/>
  <c r="AE43" i="2"/>
  <c r="AE54" i="2" s="1"/>
  <c r="BH92" i="2"/>
  <c r="AZ61" i="6"/>
  <c r="AZ57" i="6"/>
  <c r="AZ59" i="6"/>
  <c r="AM31" i="2"/>
  <c r="AM32" i="2" s="1"/>
  <c r="BB51" i="9"/>
  <c r="BB26" i="2"/>
  <c r="AL29" i="2"/>
  <c r="AL26" i="2"/>
  <c r="AH51" i="2"/>
  <c r="AG52" i="2"/>
  <c r="BF12" i="10"/>
  <c r="BB43" i="10"/>
  <c r="BF43" i="10" s="1"/>
  <c r="BF40" i="10"/>
  <c r="BB37" i="10"/>
  <c r="BF37" i="10" s="1"/>
  <c r="BF31" i="10"/>
  <c r="BH88" i="2"/>
  <c r="BD88" i="2"/>
  <c r="BA53" i="6"/>
  <c r="BE52" i="6"/>
  <c r="BE53" i="6" s="1"/>
  <c r="AK31" i="2"/>
  <c r="BB31" i="2" s="1"/>
  <c r="BB29" i="2"/>
  <c r="AK32" i="2" l="1"/>
  <c r="BC93" i="2"/>
  <c r="AQ19" i="2"/>
  <c r="BD14" i="2"/>
  <c r="BH14" i="2" s="1"/>
  <c r="AK63" i="2"/>
  <c r="AK33" i="2"/>
  <c r="BB32" i="2"/>
  <c r="BA51" i="2"/>
  <c r="BA52" i="2" s="1"/>
  <c r="AI51" i="2"/>
  <c r="AH52" i="2"/>
  <c r="AL31" i="2"/>
  <c r="AL32" i="2" s="1"/>
  <c r="AM63" i="2"/>
  <c r="AM71" i="2" s="1"/>
  <c r="AM80" i="2" s="1"/>
  <c r="AM33" i="2"/>
  <c r="AN55" i="6"/>
  <c r="BF60" i="10"/>
  <c r="AG79" i="2"/>
  <c r="AG81" i="2" s="1"/>
  <c r="AG39" i="2" s="1"/>
  <c r="AF43" i="2"/>
  <c r="AN25" i="2"/>
  <c r="AN22" i="2"/>
  <c r="BC21" i="2"/>
  <c r="AO22" i="2"/>
  <c r="AO25" i="2"/>
  <c r="BB60" i="10"/>
  <c r="BG39" i="2"/>
  <c r="BG43" i="2" s="1"/>
  <c r="AZ43" i="2"/>
  <c r="AZ54" i="2" s="1"/>
  <c r="AP22" i="2"/>
  <c r="AP25" i="2"/>
  <c r="BB51" i="7"/>
  <c r="AL63" i="2" l="1"/>
  <c r="AL33" i="2"/>
  <c r="AO26" i="2"/>
  <c r="AO29" i="2"/>
  <c r="AN26" i="2"/>
  <c r="AN29" i="2"/>
  <c r="BC25" i="2"/>
  <c r="AN61" i="6"/>
  <c r="AN59" i="6"/>
  <c r="AN57" i="6"/>
  <c r="AJ51" i="2"/>
  <c r="AI52" i="2"/>
  <c r="AK71" i="2"/>
  <c r="AK80" i="2" s="1"/>
  <c r="BB80" i="2" s="1"/>
  <c r="BB63" i="2"/>
  <c r="BA55" i="6"/>
  <c r="BF51" i="7"/>
  <c r="BE55" i="6" s="1"/>
  <c r="AP29" i="2"/>
  <c r="AP26" i="2"/>
  <c r="BC22" i="2"/>
  <c r="AG43" i="2"/>
  <c r="AH79" i="2"/>
  <c r="AH81" i="2" s="1"/>
  <c r="AH39" i="2" s="1"/>
  <c r="BB33" i="2"/>
  <c r="AQ89" i="2"/>
  <c r="BD89" i="2" s="1"/>
  <c r="BH89" i="2" s="1"/>
  <c r="AQ90" i="2"/>
  <c r="BD90" i="2" s="1"/>
  <c r="BH90" i="2" s="1"/>
  <c r="AQ21" i="2"/>
  <c r="AQ93" i="2"/>
  <c r="BD19" i="2"/>
  <c r="BD93" i="2" l="1"/>
  <c r="BH19" i="2"/>
  <c r="BH93" i="2" s="1"/>
  <c r="AP31" i="2"/>
  <c r="AP32" i="2" s="1"/>
  <c r="BB71" i="2"/>
  <c r="BB74" i="2" s="1"/>
  <c r="BB77" i="2" s="1"/>
  <c r="AN31" i="2"/>
  <c r="BC31" i="2" s="1"/>
  <c r="BC29" i="2"/>
  <c r="BB81" i="2"/>
  <c r="BC79" i="2" s="1"/>
  <c r="AQ25" i="2"/>
  <c r="AQ22" i="2"/>
  <c r="BD21" i="2"/>
  <c r="BE59" i="6"/>
  <c r="BE61" i="6"/>
  <c r="AO31" i="2"/>
  <c r="AH43" i="2"/>
  <c r="AI79" i="2"/>
  <c r="AI81" i="2" s="1"/>
  <c r="AI39" i="2" s="1"/>
  <c r="BA39" i="2"/>
  <c r="BA43" i="2" s="1"/>
  <c r="BA61" i="6"/>
  <c r="BA57" i="6"/>
  <c r="BA59" i="6"/>
  <c r="AK51" i="2"/>
  <c r="AJ52" i="2"/>
  <c r="BC26" i="2"/>
  <c r="AL71" i="2"/>
  <c r="AL80" i="2" s="1"/>
  <c r="AP63" i="2" l="1"/>
  <c r="AP71" i="2" s="1"/>
  <c r="AP80" i="2" s="1"/>
  <c r="AP33" i="2"/>
  <c r="AQ29" i="2"/>
  <c r="AQ26" i="2"/>
  <c r="BD25" i="2"/>
  <c r="AN32" i="2"/>
  <c r="BB51" i="2"/>
  <c r="BB52" i="2" s="1"/>
  <c r="AL51" i="2"/>
  <c r="AK52" i="2"/>
  <c r="BD22" i="2"/>
  <c r="BH21" i="2"/>
  <c r="BH22" i="2" s="1"/>
  <c r="AJ79" i="2"/>
  <c r="AJ81" i="2" s="1"/>
  <c r="AJ39" i="2" s="1"/>
  <c r="AI43" i="2"/>
  <c r="AO32" i="2"/>
  <c r="AK79" i="2" l="1"/>
  <c r="AK81" i="2" s="1"/>
  <c r="AK39" i="2" s="1"/>
  <c r="AJ43" i="2"/>
  <c r="AM51" i="2"/>
  <c r="AL52" i="2"/>
  <c r="AQ31" i="2"/>
  <c r="BD31" i="2" s="1"/>
  <c r="BH31" i="2" s="1"/>
  <c r="BD29" i="2"/>
  <c r="BH29" i="2" s="1"/>
  <c r="AO63" i="2"/>
  <c r="AO33" i="2"/>
  <c r="AN63" i="2"/>
  <c r="AN33" i="2"/>
  <c r="BC32" i="2"/>
  <c r="BD26" i="2"/>
  <c r="BH25" i="2"/>
  <c r="BH26" i="2" s="1"/>
  <c r="AO71" i="2" l="1"/>
  <c r="AO80" i="2" s="1"/>
  <c r="AN71" i="2"/>
  <c r="AN80" i="2" s="1"/>
  <c r="BC80" i="2" s="1"/>
  <c r="BC63" i="2"/>
  <c r="AN51" i="2"/>
  <c r="AM52" i="2"/>
  <c r="AQ32" i="2"/>
  <c r="BC33" i="2"/>
  <c r="AK43" i="2"/>
  <c r="BB39" i="2"/>
  <c r="BB43" i="2" s="1"/>
  <c r="AL79" i="2"/>
  <c r="AL81" i="2" s="1"/>
  <c r="AL39" i="2" s="1"/>
  <c r="AL43" i="2" l="1"/>
  <c r="AM79" i="2"/>
  <c r="AM81" i="2" s="1"/>
  <c r="AM39" i="2" s="1"/>
  <c r="BC71" i="2"/>
  <c r="BC74" i="2" s="1"/>
  <c r="BC77" i="2" s="1"/>
  <c r="AQ63" i="2"/>
  <c r="AQ33" i="2"/>
  <c r="BD32" i="2"/>
  <c r="BC81" i="2"/>
  <c r="BD79" i="2" s="1"/>
  <c r="AO51" i="2"/>
  <c r="BC51" i="2"/>
  <c r="BC52" i="2" s="1"/>
  <c r="AN52" i="2"/>
  <c r="BD33" i="2" l="1"/>
  <c r="BH32" i="2"/>
  <c r="BH33" i="2" s="1"/>
  <c r="AP51" i="2"/>
  <c r="AO52" i="2"/>
  <c r="AN79" i="2"/>
  <c r="AN81" i="2" s="1"/>
  <c r="AN39" i="2" s="1"/>
  <c r="AM43" i="2"/>
  <c r="AQ71" i="2"/>
  <c r="AQ80" i="2" s="1"/>
  <c r="BD80" i="2" s="1"/>
  <c r="BH80" i="2" s="1"/>
  <c r="BH81" i="2" s="1"/>
  <c r="BD63" i="2"/>
  <c r="BD81" i="2" l="1"/>
  <c r="AQ51" i="2"/>
  <c r="AP52" i="2"/>
  <c r="BD71" i="2"/>
  <c r="BD74" i="2" s="1"/>
  <c r="BD77" i="2" s="1"/>
  <c r="BH63" i="2"/>
  <c r="BH71" i="2" s="1"/>
  <c r="BH74" i="2" s="1"/>
  <c r="BH77" i="2" s="1"/>
  <c r="AO79" i="2"/>
  <c r="AO81" i="2" s="1"/>
  <c r="AO39" i="2" s="1"/>
  <c r="BC39" i="2"/>
  <c r="BC43" i="2" s="1"/>
  <c r="AN43" i="2"/>
  <c r="AO43" i="2" l="1"/>
  <c r="AP79" i="2"/>
  <c r="AP81" i="2" s="1"/>
  <c r="AP39" i="2" s="1"/>
  <c r="BD51" i="2"/>
  <c r="AQ52" i="2"/>
  <c r="BH51" i="2" l="1"/>
  <c r="BH52" i="2" s="1"/>
  <c r="BD52" i="2"/>
  <c r="AP43" i="2"/>
  <c r="AQ79" i="2"/>
  <c r="AQ81" i="2" s="1"/>
  <c r="AQ39" i="2" s="1"/>
  <c r="BD39" i="2" l="1"/>
  <c r="AQ43" i="2"/>
  <c r="BH39" i="2" l="1"/>
  <c r="BH43" i="2" s="1"/>
  <c r="BD43" i="2"/>
</calcChain>
</file>

<file path=xl/comments1.xml><?xml version="1.0" encoding="utf-8"?>
<comments xmlns="http://schemas.openxmlformats.org/spreadsheetml/2006/main">
  <authors>
    <author>Author</author>
  </authors>
  <commentList>
    <comment ref="B10" authorId="0" shapeId="0">
      <text>
        <r>
          <rPr>
            <sz val="9"/>
            <color indexed="81"/>
            <rFont val="Tahoma"/>
            <family val="2"/>
          </rPr>
          <t>Testing or Molding Machine Used for Multiple Patients in a Provider's Office</t>
        </r>
      </text>
    </comment>
    <comment ref="B21" authorId="0" shapeId="0">
      <text>
        <r>
          <rPr>
            <sz val="9"/>
            <color indexed="81"/>
            <rFont val="Tahoma"/>
            <family val="2"/>
          </rPr>
          <t>Device Used At Home by a Single Patient for Duration of Treatment Then Discarded or Device Implanted in a Patient</t>
        </r>
      </text>
    </comment>
    <comment ref="B32" authorId="0" shapeId="0">
      <text>
        <r>
          <rPr>
            <sz val="9"/>
            <color indexed="81"/>
            <rFont val="Tahoma"/>
            <family val="2"/>
          </rPr>
          <t>Test Strip or Other Single-Use Item That Must Be Replaced Multiple Times For The Duration of Treatment</t>
        </r>
      </text>
    </comment>
  </commentList>
</comments>
</file>

<file path=xl/sharedStrings.xml><?xml version="1.0" encoding="utf-8"?>
<sst xmlns="http://schemas.openxmlformats.org/spreadsheetml/2006/main" count="478" uniqueCount="257">
  <si>
    <t>x</t>
  </si>
  <si>
    <t>Salaries &amp; Benefits at % of OpEx</t>
  </si>
  <si>
    <t>Total Salaries &amp; Benfits</t>
  </si>
  <si>
    <t>Total Expense</t>
  </si>
  <si>
    <t>Operational Expense / Head</t>
  </si>
  <si>
    <t>Revenue / Head</t>
  </si>
  <si>
    <t>Total Headcount</t>
  </si>
  <si>
    <t>METRICS</t>
  </si>
  <si>
    <t>Ending Cash Balance / Cumulative Cash Needs</t>
  </si>
  <si>
    <t>Change in Cash</t>
  </si>
  <si>
    <t>Beginning Cash Balance</t>
  </si>
  <si>
    <t>Cash Flow From Financing Activities</t>
  </si>
  <si>
    <t>EQUITY INVESTMENT ====&gt;</t>
  </si>
  <si>
    <t>Cash Flow From Investing Activities</t>
  </si>
  <si>
    <t>Capital Expenditures</t>
  </si>
  <si>
    <t>Cash Flow From Operations</t>
  </si>
  <si>
    <t>Changes in Net Working Capital:</t>
  </si>
  <si>
    <t>D&amp;A</t>
  </si>
  <si>
    <t>Net Income</t>
  </si>
  <si>
    <t>CASH FLOW</t>
  </si>
  <si>
    <t>Days Payables Outstanding</t>
  </si>
  <si>
    <t>Days Sales Outstanding</t>
  </si>
  <si>
    <t>Balance Sheet Assumptions</t>
  </si>
  <si>
    <t>Total Liabilities &amp; Equity</t>
  </si>
  <si>
    <t>Equity</t>
  </si>
  <si>
    <t>Total Liabilities</t>
  </si>
  <si>
    <t>Other Liabilities</t>
  </si>
  <si>
    <t>Deferred Revenue</t>
  </si>
  <si>
    <t>AP</t>
  </si>
  <si>
    <t>Total Assets</t>
  </si>
  <si>
    <t>Other Assets</t>
  </si>
  <si>
    <t>Fixed Assets</t>
  </si>
  <si>
    <t>AR</t>
  </si>
  <si>
    <t>Cash</t>
  </si>
  <si>
    <t>BALANCE SHEET</t>
  </si>
  <si>
    <t>% margin</t>
  </si>
  <si>
    <t>Tax Expense (-)</t>
  </si>
  <si>
    <t>Pre-Tax Income</t>
  </si>
  <si>
    <t>Interest (Expense) / Income</t>
  </si>
  <si>
    <t>Operating Income (EBIT)</t>
  </si>
  <si>
    <t>Less: Depreciation &amp; Amortization</t>
  </si>
  <si>
    <t>EBITDA</t>
  </si>
  <si>
    <t>Total Operating Expenses</t>
  </si>
  <si>
    <t>Operating Expenses:</t>
  </si>
  <si>
    <t>Gross Profit</t>
  </si>
  <si>
    <t>Cost of Revenue</t>
  </si>
  <si>
    <t>Revenue</t>
  </si>
  <si>
    <t>INCOME STATEMENT</t>
  </si>
  <si>
    <t>Yearly Summaries</t>
  </si>
  <si>
    <t>Quarterly Summaries</t>
  </si>
  <si>
    <t>Monthly Summaries</t>
  </si>
  <si>
    <t>Financial Model</t>
  </si>
  <si>
    <t>Reporting Summary</t>
  </si>
  <si>
    <t>Actual vs. Budget Variance Template</t>
  </si>
  <si>
    <t>Variance 
Report</t>
  </si>
  <si>
    <t>Variance</t>
  </si>
  <si>
    <t>Variance 
Description</t>
  </si>
  <si>
    <t>Actual 
YTD</t>
  </si>
  <si>
    <t>Budget 
YTD</t>
  </si>
  <si>
    <t>Variance 
YTD</t>
  </si>
  <si>
    <t>Expenses</t>
  </si>
  <si>
    <t>[Describe reason for variance here]</t>
  </si>
  <si>
    <t>Operating Expenses</t>
  </si>
  <si>
    <t>Notes:</t>
  </si>
  <si>
    <t xml:space="preserve">Actual - Actual monthly results </t>
  </si>
  <si>
    <t>Budget - Monthly value decided on at the beginning of the year and approved by the BOD</t>
  </si>
  <si>
    <t>Waterfall Chart Templates</t>
  </si>
  <si>
    <t>Year:</t>
  </si>
  <si>
    <t>Cash on Hand</t>
  </si>
  <si>
    <t>Actual</t>
  </si>
  <si>
    <t>Variance from Plan</t>
  </si>
  <si>
    <t>Bookings</t>
  </si>
  <si>
    <t>YTD</t>
  </si>
  <si>
    <t>YTD Plan</t>
  </si>
  <si>
    <t>% of YTD Plan</t>
  </si>
  <si>
    <t>MRR</t>
  </si>
  <si>
    <t>Opex</t>
  </si>
  <si>
    <t>Headcount</t>
  </si>
  <si>
    <t>Note: Most medical devices will NOT have all types of revenue; zero out any sections that are not applicable to your company</t>
  </si>
  <si>
    <t>Annual Trailing CAC/New Provider</t>
  </si>
  <si>
    <t>n/a</t>
  </si>
  <si>
    <t>Quarterly Trailing CAC/New Provider</t>
  </si>
  <si>
    <t>Sales &amp; Marketing Spend</t>
  </si>
  <si>
    <t>Contribution</t>
  </si>
  <si>
    <t>Commissions</t>
  </si>
  <si>
    <t>Cost of Goods</t>
  </si>
  <si>
    <t xml:space="preserve">TOTAL </t>
  </si>
  <si>
    <t>Consumable Gross Profit</t>
  </si>
  <si>
    <t>Consumable Cost of Goods</t>
  </si>
  <si>
    <t>Fixed Cost of Goods Sold Per Consumable</t>
  </si>
  <si>
    <t>Consumable Revenue</t>
  </si>
  <si>
    <t xml:space="preserve"> / month</t>
  </si>
  <si>
    <t>Average Number of Items Consumed Per Patient</t>
  </si>
  <si>
    <t>Average Number of Current Patients Across All Providers</t>
  </si>
  <si>
    <t>Average Treatment Length in Months</t>
  </si>
  <si>
    <t>Selling Price Per Consumable</t>
  </si>
  <si>
    <t>CONSUMABLES</t>
  </si>
  <si>
    <t>Patient Device Gross Profit</t>
  </si>
  <si>
    <t>Patient Device Cost of Goods</t>
  </si>
  <si>
    <t>Fixed Cost of Goods Sold Per Patient Device</t>
  </si>
  <si>
    <t>Patient Device Revenue</t>
  </si>
  <si>
    <t>Average Number of Devices Per New Patient</t>
  </si>
  <si>
    <t>Selling Price of Patient Device</t>
  </si>
  <si>
    <t>DURABLE PATIENT DEVICE</t>
  </si>
  <si>
    <t>Provider Device Gross Profit</t>
  </si>
  <si>
    <t>Provider Device Cost of Goods</t>
  </si>
  <si>
    <t>Fixed Cost of Goods Sold Per Provider Device</t>
  </si>
  <si>
    <t>Provider Device Revenue</t>
  </si>
  <si>
    <t>Average Number of Devices Sold Per New Provider</t>
  </si>
  <si>
    <t>Selling Price of Provider Device</t>
  </si>
  <si>
    <t>PROVIDER DEVICE</t>
  </si>
  <si>
    <t>Average Number of New Patients Per Provider</t>
  </si>
  <si>
    <t>Total Providers (ex. Doctors, Dentists, or Hospitals)</t>
  </si>
  <si>
    <t>New Providers (ex. Doctors, Dentists, or Hospitals)</t>
  </si>
  <si>
    <t>Medical Device Revenue Model</t>
  </si>
  <si>
    <t>Medical Devices</t>
  </si>
  <si>
    <t>Sales Expenses</t>
  </si>
  <si>
    <t>HEADCOUNT</t>
  </si>
  <si>
    <t>PAYROLL</t>
  </si>
  <si>
    <t>Salaries</t>
  </si>
  <si>
    <t>Benefits &amp; Taxes</t>
  </si>
  <si>
    <t>CONTRACTORS</t>
  </si>
  <si>
    <t>Monthly Expense</t>
  </si>
  <si>
    <t>/ month</t>
  </si>
  <si>
    <t>Other</t>
  </si>
  <si>
    <t>DUES &amp; SUBSCRIPTIONS</t>
  </si>
  <si>
    <t>Software License</t>
  </si>
  <si>
    <t>/ FTE / month</t>
  </si>
  <si>
    <t>EQUIPMENT &amp; TELECOM</t>
  </si>
  <si>
    <t>Computer</t>
  </si>
  <si>
    <t>/ New FTE</t>
  </si>
  <si>
    <t>Cell Phones</t>
  </si>
  <si>
    <t>T&amp;E</t>
  </si>
  <si>
    <t>Standard T&amp;E</t>
  </si>
  <si>
    <t>OTHER EXPENSES</t>
  </si>
  <si>
    <t>Expense</t>
  </si>
  <si>
    <t>Marketing Expenses</t>
  </si>
  <si>
    <t>PR Firm</t>
  </si>
  <si>
    <t>License / Subscription</t>
  </si>
  <si>
    <t>TRADESHOWS</t>
  </si>
  <si>
    <t>Tradeshows</t>
  </si>
  <si>
    <t xml:space="preserve"> / quarter</t>
  </si>
  <si>
    <t>Other Collateral</t>
  </si>
  <si>
    <t>ONLINE MARKETING</t>
  </si>
  <si>
    <t xml:space="preserve">SEO </t>
  </si>
  <si>
    <t>Online Advertising</t>
  </si>
  <si>
    <t>Research &amp; Development Expenses</t>
  </si>
  <si>
    <t>Bug Tracking</t>
  </si>
  <si>
    <t>Source Control</t>
  </si>
  <si>
    <t>/ year</t>
  </si>
  <si>
    <t>General &amp; Administrative Expenses</t>
  </si>
  <si>
    <t>Outsourced Finance</t>
  </si>
  <si>
    <t>Tax &amp; Audit / Review</t>
  </si>
  <si>
    <t>Valuation</t>
  </si>
  <si>
    <t>Legal - IP</t>
  </si>
  <si>
    <t>Legal - Transacton</t>
  </si>
  <si>
    <t>Legal - General Corporate</t>
  </si>
  <si>
    <t>Monthly Subscription</t>
  </si>
  <si>
    <t>Corporate Landline / VOIP</t>
  </si>
  <si>
    <t>Corporate Internet</t>
  </si>
  <si>
    <t>Miscellaneous Equipment</t>
  </si>
  <si>
    <t>INSURANCE</t>
  </si>
  <si>
    <t>General Liability</t>
  </si>
  <si>
    <t>E&amp;O</t>
  </si>
  <si>
    <t>D&amp;O</t>
  </si>
  <si>
    <t>OFFICE</t>
  </si>
  <si>
    <t>Rent</t>
  </si>
  <si>
    <t>Utilities</t>
  </si>
  <si>
    <t>Office Supplies</t>
  </si>
  <si>
    <t>Clinical Trial Cost Calculator</t>
  </si>
  <si>
    <t>Trial #1</t>
  </si>
  <si>
    <t>Starting Month (Inclusive)</t>
  </si>
  <si>
    <t>Ending Month (Inclusive)</t>
  </si>
  <si>
    <t>Cost Per Patient</t>
  </si>
  <si>
    <t>Number of Patients</t>
  </si>
  <si>
    <t>Cost of Clinical Trial</t>
  </si>
  <si>
    <t>Trial #2</t>
  </si>
  <si>
    <t>Trial #3</t>
  </si>
  <si>
    <t>TOTAL CLINICAL TRIAL COSTS</t>
  </si>
  <si>
    <t>Staffing Model</t>
  </si>
  <si>
    <t>Broad Assumptions</t>
  </si>
  <si>
    <t>Annnual Raise</t>
  </si>
  <si>
    <t>Taxes</t>
  </si>
  <si>
    <t>Benefits</t>
  </si>
  <si>
    <t>Last Name</t>
  </si>
  <si>
    <t>First Name</t>
  </si>
  <si>
    <t>Title</t>
  </si>
  <si>
    <t>Ann Salary</t>
  </si>
  <si>
    <t>Start</t>
  </si>
  <si>
    <t>SALES</t>
  </si>
  <si>
    <t>VP Sales</t>
  </si>
  <si>
    <t>Sales Rep</t>
  </si>
  <si>
    <t>Sales Support</t>
  </si>
  <si>
    <t>-</t>
  </si>
  <si>
    <t>Fully Loaded Comp</t>
  </si>
  <si>
    <t>Total Comp / FTE</t>
  </si>
  <si>
    <t>MARKETING</t>
  </si>
  <si>
    <t>VP Marketing</t>
  </si>
  <si>
    <t>Marcomm Manager</t>
  </si>
  <si>
    <t>Community Manager</t>
  </si>
  <si>
    <t>Product Manager</t>
  </si>
  <si>
    <t>Event Coordinator</t>
  </si>
  <si>
    <t>R&amp;D</t>
  </si>
  <si>
    <t>Operations Manager</t>
  </si>
  <si>
    <t>QA</t>
  </si>
  <si>
    <t>G&amp;A</t>
  </si>
  <si>
    <t>CEO</t>
  </si>
  <si>
    <t>CTO</t>
  </si>
  <si>
    <t>CFO</t>
  </si>
  <si>
    <t>Admin</t>
  </si>
  <si>
    <t>Controller</t>
  </si>
  <si>
    <t>Accounting</t>
  </si>
  <si>
    <t>TOTAL STAFFING EXPENSE</t>
  </si>
  <si>
    <t>HEADCOUNT SUMMARY</t>
  </si>
  <si>
    <t>Total</t>
  </si>
  <si>
    <t>Other Marketing</t>
  </si>
  <si>
    <t>Marketing Analyst</t>
  </si>
  <si>
    <t xml:space="preserve">Dev Ops </t>
  </si>
  <si>
    <t>VP of R&amp;D</t>
  </si>
  <si>
    <t>Program Manager</t>
  </si>
  <si>
    <t>Director of Regulatory</t>
  </si>
  <si>
    <t>Engineer</t>
  </si>
  <si>
    <t>Manufacturing Manager</t>
  </si>
  <si>
    <t>FP&amp;A Analyst</t>
  </si>
  <si>
    <t>Trials Expense</t>
  </si>
  <si>
    <t xml:space="preserve">  </t>
  </si>
  <si>
    <t>Cells in BLUE are inputs</t>
  </si>
  <si>
    <t>Cells in BLACK are formulas, and should not be altered</t>
  </si>
  <si>
    <t>Lightly shaded cells are drivers, and should be changed to match your business</t>
  </si>
  <si>
    <t>All Staffing decisions should be input on the Staffing tab, which flows through each functional tab</t>
  </si>
  <si>
    <t>Please note: compensation numbers are place holders and not S3's view of market</t>
  </si>
  <si>
    <t>Total Cash / Funding Needs can be found on the 'Model &amp; Metrics' tab, line 81</t>
  </si>
  <si>
    <t>Medical Device Operating Model Template</t>
  </si>
  <si>
    <t>Sales Expense</t>
  </si>
  <si>
    <t>Marketing Expense</t>
  </si>
  <si>
    <t>R&amp;D Expense</t>
  </si>
  <si>
    <t>G&amp;A Expense</t>
  </si>
  <si>
    <t>Trials Expense (Medical Devices Only)</t>
  </si>
  <si>
    <t>Medical Device Clinical Trial Costs</t>
  </si>
  <si>
    <t>Sales &amp; Marketing Payback Period</t>
  </si>
  <si>
    <t>S3 Ventures “Operating Model Template” notes:</t>
  </si>
  <si>
    <t>There are five operating model templates from which to choose from, depending on your company’s business model: Enterprise SaaS, Enterprise License Software, Medical Device, Consumer SaaS, and Consumer Marketplace companies.</t>
  </si>
  <si>
    <t>All inputs (business drivers) are in blue and shaded – everything else will auto-populate.</t>
  </si>
  <si>
    <t>Start with the staffing tab and then work through the departments.  As most of the cost of software and medical device businesses is people, the timing and level of hires will be the largest cost drivers in the business.</t>
  </si>
  <si>
    <t>In each department, we attempted to capture the typical cost buckets for most startups.  If you have other cost categories or line items, you can add rows or drop them into the blank rows.</t>
  </si>
  <si>
    <t>The revenue and cost of goods in the Income Statement comes from the green “Revenue” tab.</t>
  </si>
  <si>
    <t>While we attempted to provide a template for some basic business models, the revenue drivers in your business will likely be different than the simplistic view we have used in this model.  Please add tabs as you see fit and link them either to the existing revenue tab or directly into the ‘Income Statement’ tab. It is important to understand the real business drivers of revenue for your company and incorporate those into this model.</t>
  </si>
  <si>
    <t>Equity investments are an input in the Cash Flow statement.</t>
  </si>
  <si>
    <t>At S3, we look at a handful of metrics that are remarkably consistent across the companies in which we invest. If you are out of these ranges, you may want to revisit your estimates.</t>
  </si>
  <si>
    <t>For medical device companies:</t>
  </si>
  <si>
    <t>There are more variances in operational expenses than for software companies, especially depending on necessity of trials, FDA path, manufacturing process, R&amp;D requirements, etc.</t>
  </si>
  <si>
    <t>If the business is a “razor and razor blade model,” consumable gross margins are 80%+, while the durable device gross margins are usually somewhat lower.</t>
  </si>
  <si>
    <t>Budget 
2020</t>
  </si>
  <si>
    <t>Actual
Mar-20</t>
  </si>
  <si>
    <t>Budget
Mar-20</t>
  </si>
  <si>
    <t xml:space="preserve">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which are available here: https://www.s3vc.com/terms-of-use. By accessing these materials and the information provided herein, you agree to our Terms of Use, including, without limitation, all of the disclaimers and limitations set forth therein. </t>
  </si>
  <si>
    <t>Version 2020.10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</si>
</sst>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_);\(#,##0\);&quot;-- &quot;"/>
    <numFmt numFmtId="166" formatCode="0.0%"/>
    <numFmt numFmtId="167" formatCode="0.0%_);\(0.0%\);0.0%_);@_)"/>
    <numFmt numFmtId="168" formatCode="_(&quot;$&quot;* #,##0_);_(&quot;$&quot;* \(#,##0\);_(&quot;$&quot;* &quot;-&quot;??_);_(@_)"/>
    <numFmt numFmtId="169" formatCode="&quot;$&quot;#,##0_);\(&quot;$&quot;#,##0\);&quot;-- &quot;"/>
    <numFmt numFmtId="170" formatCode="#,##0_);\(#,##0\);&quot;-  &quot;"/>
    <numFmt numFmtId="171" formatCode="&quot;$&quot;#,##0_);\(&quot;$&quot;#,##0\);&quot;- &quot;"/>
    <numFmt numFmtId="172" formatCode="&quot;$&quot;#,##0_);\(&quot;$&quot;#,##0\);&quot;-&quot;"/>
    <numFmt numFmtId="173" formatCode="#,##0_);\(#,##0\);&quot;- &quot;"/>
    <numFmt numFmtId="174" formatCode="[$-409]mmm\-yy;@"/>
    <numFmt numFmtId="175" formatCode="0_);\(0\)"/>
    <numFmt numFmtId="176" formatCode="_(* #,##0_);_(* \(#,##0\);_(* &quot;--&quot;??_);_(@_)"/>
    <numFmt numFmtId="177" formatCode="#"/>
    <numFmt numFmtId="178" formatCode="&quot;Q&quot;#"/>
    <numFmt numFmtId="179" formatCode="yyyy"/>
    <numFmt numFmtId="180" formatCode="0.000%"/>
    <numFmt numFmtId="181" formatCode="_(* #,##0.0_);_(* \(#,##0.0\);_(* &quot;-&quot;??_);_(@_)"/>
    <numFmt numFmtId="182" formatCode="0%_);\(0%\);0%_);@_)"/>
    <numFmt numFmtId="183" formatCode="#,##0.0_);\(#,##0.0\);&quot;-- &quot;"/>
    <numFmt numFmtId="184" formatCode="&quot;$&quot;#,##0.00_);\(&quot;$&quot;#,##0.00\);&quot;-- &quot;"/>
    <numFmt numFmtId="185" formatCode="&quot;$&quot;#,##0.0_);\(&quot;$&quot;#,##0.0\);&quot;-- &quot;"/>
    <numFmt numFmtId="186" formatCode="&quot;$&quot;#,##0_);\(&quot;$&quot;#,##0\);&quot;-  &quot;"/>
    <numFmt numFmtId="187" formatCode="0.00%_);\(0.00%\);0.00%_);@_)"/>
  </numFmts>
  <fonts count="40">
    <font>
      <sz val="11"/>
      <color theme="1"/>
      <name val="Calibri"/>
      <family val="2"/>
      <scheme val="minor"/>
    </font>
    <font>
      <sz val="11"/>
      <color theme="1"/>
      <name val="Calibri"/>
      <family val="2"/>
      <scheme val="minor"/>
    </font>
    <font>
      <sz val="10"/>
      <name val="Verdana"/>
      <family val="2"/>
    </font>
    <font>
      <sz val="10"/>
      <name val="Times New Roman"/>
      <family val="1"/>
    </font>
    <font>
      <b/>
      <sz val="10"/>
      <name val="Times New Roman"/>
      <family val="1"/>
    </font>
    <font>
      <i/>
      <sz val="10"/>
      <name val="Times New Roman"/>
      <family val="1"/>
    </font>
    <font>
      <b/>
      <sz val="10"/>
      <color theme="0"/>
      <name val="Times New Roman"/>
      <family val="1"/>
    </font>
    <font>
      <b/>
      <sz val="10"/>
      <color rgb="FF0000FF"/>
      <name val="Times New Roman"/>
      <family val="1"/>
    </font>
    <font>
      <sz val="10"/>
      <color rgb="FF0000FF"/>
      <name val="Times New Roman"/>
      <family val="1"/>
    </font>
    <font>
      <b/>
      <u/>
      <sz val="10"/>
      <name val="Times New Roman"/>
      <family val="1"/>
    </font>
    <font>
      <b/>
      <sz val="10"/>
      <color rgb="FFFF0000"/>
      <name val="Times New Roman"/>
      <family val="1"/>
    </font>
    <font>
      <sz val="10"/>
      <color theme="0"/>
      <name val="Times New Roman"/>
      <family val="1"/>
    </font>
    <font>
      <b/>
      <i/>
      <sz val="10"/>
      <name val="Times New Roman"/>
      <family val="1"/>
    </font>
    <font>
      <sz val="10"/>
      <color theme="4" tint="0.79998168889431442"/>
      <name val="Times New Roman"/>
      <family val="1"/>
    </font>
    <font>
      <sz val="10"/>
      <color theme="1"/>
      <name val="Times New Roman"/>
      <family val="1"/>
    </font>
    <font>
      <b/>
      <sz val="14"/>
      <name val="Times New Roman"/>
      <family val="1"/>
    </font>
    <font>
      <b/>
      <sz val="14"/>
      <color theme="0"/>
      <name val="Times New Roman"/>
      <family val="1"/>
    </font>
    <font>
      <b/>
      <sz val="11"/>
      <color theme="1"/>
      <name val="Arial"/>
      <family val="2"/>
    </font>
    <font>
      <b/>
      <u/>
      <sz val="11"/>
      <color rgb="FF000000"/>
      <name val="Arial"/>
      <family val="2"/>
    </font>
    <font>
      <sz val="11"/>
      <name val="Arial"/>
      <family val="2"/>
    </font>
    <font>
      <b/>
      <sz val="11"/>
      <name val="Arial"/>
      <family val="2"/>
    </font>
    <font>
      <sz val="11"/>
      <color rgb="FF000000"/>
      <name val="Arial"/>
      <family val="2"/>
    </font>
    <font>
      <b/>
      <sz val="12"/>
      <color theme="1"/>
      <name val="Times New Roman"/>
      <family val="1"/>
    </font>
    <font>
      <sz val="11"/>
      <color theme="1"/>
      <name val="Time "/>
    </font>
    <font>
      <sz val="12"/>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0"/>
      <color theme="0" tint="-0.249977111117893"/>
      <name val="Times New Roman"/>
      <family val="1"/>
    </font>
    <font>
      <i/>
      <sz val="10"/>
      <color theme="1"/>
      <name val="Times New Roman"/>
      <family val="1"/>
    </font>
    <font>
      <i/>
      <sz val="10"/>
      <color rgb="FF0000FF"/>
      <name val="Times New Roman"/>
      <family val="1"/>
    </font>
    <font>
      <u/>
      <sz val="10"/>
      <name val="Times New Roman"/>
      <family val="1"/>
    </font>
    <font>
      <u/>
      <sz val="10"/>
      <color rgb="FF0000FF"/>
      <name val="Times New Roman"/>
      <family val="1"/>
    </font>
    <font>
      <sz val="9"/>
      <color indexed="81"/>
      <name val="Tahoma"/>
      <family val="2"/>
    </font>
    <font>
      <sz val="10"/>
      <color indexed="8"/>
      <name val="Times New Roman"/>
      <family val="1"/>
    </font>
    <font>
      <sz val="10"/>
      <color theme="4"/>
      <name val="Times New Roman"/>
      <family val="1"/>
    </font>
    <font>
      <sz val="24"/>
      <name val="Verdana"/>
      <family val="2"/>
    </font>
    <font>
      <sz val="10"/>
      <color rgb="FF0000FF"/>
      <name val="Verdana"/>
      <family val="2"/>
    </font>
    <font>
      <i/>
      <sz val="10"/>
      <name val="Verdana"/>
      <family val="2"/>
    </font>
    <font>
      <b/>
      <sz val="10"/>
      <name val="Verdana"/>
      <family val="2"/>
    </font>
  </fonts>
  <fills count="11">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
      <patternFill patternType="solid">
        <fgColor theme="5" tint="0.59999389629810485"/>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6" tint="0.79998168889431442"/>
        <bgColor indexed="64"/>
      </patternFill>
    </fill>
  </fills>
  <borders count="88">
    <border>
      <left/>
      <right/>
      <top/>
      <bottom/>
      <diagonal/>
    </border>
    <border>
      <left/>
      <right/>
      <top/>
      <bottom style="double">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top style="hair">
        <color auto="1"/>
      </top>
      <bottom style="hair">
        <color auto="1"/>
      </bottom>
      <diagonal/>
    </border>
    <border>
      <left style="hair">
        <color auto="1"/>
      </left>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indexed="64"/>
      </bottom>
      <diagonal/>
    </border>
    <border>
      <left style="hair">
        <color auto="1"/>
      </left>
      <right style="hair">
        <color auto="1"/>
      </right>
      <top/>
      <bottom/>
      <diagonal/>
    </border>
    <border>
      <left style="hair">
        <color auto="1"/>
      </left>
      <right style="hair">
        <color auto="1"/>
      </right>
      <top style="hair">
        <color auto="1"/>
      </top>
      <bottom style="thin">
        <color indexed="64"/>
      </bottom>
      <diagonal/>
    </border>
    <border>
      <left/>
      <right style="hair">
        <color indexed="64"/>
      </right>
      <top/>
      <bottom style="thin">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style="hair">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A6A6A6"/>
      </top>
      <bottom style="thin">
        <color rgb="FFA6A6A6"/>
      </bottom>
      <diagonal/>
    </border>
    <border>
      <left/>
      <right/>
      <top style="thin">
        <color rgb="FFA6A6A6"/>
      </top>
      <bottom style="thin">
        <color rgb="FFA6A6A6"/>
      </bottom>
      <diagonal/>
    </border>
    <border>
      <left/>
      <right style="medium">
        <color indexed="64"/>
      </right>
      <top style="thin">
        <color rgb="FFA6A6A6"/>
      </top>
      <bottom style="thin">
        <color rgb="FFA6A6A6"/>
      </bottom>
      <diagonal/>
    </border>
    <border>
      <left style="medium">
        <color indexed="64"/>
      </left>
      <right/>
      <top style="thin">
        <color rgb="FFA6A6A6"/>
      </top>
      <bottom/>
      <diagonal/>
    </border>
    <border>
      <left/>
      <right/>
      <top style="thin">
        <color rgb="FFA6A6A6"/>
      </top>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theme="0" tint="-0.249977111117893"/>
      </bottom>
      <diagonal/>
    </border>
    <border>
      <left style="medium">
        <color indexed="64"/>
      </left>
      <right/>
      <top/>
      <bottom style="thin">
        <color rgb="FFA6A6A6"/>
      </bottom>
      <diagonal/>
    </border>
    <border>
      <left style="medium">
        <color indexed="64"/>
      </left>
      <right/>
      <top style="thin">
        <color theme="0" tint="-0.249977111117893"/>
      </top>
      <bottom style="thin">
        <color theme="0" tint="-0.249977111117893"/>
      </bottom>
      <diagonal/>
    </border>
    <border>
      <left/>
      <right style="medium">
        <color rgb="FF000000"/>
      </right>
      <top style="thin">
        <color rgb="FFA6A6A6"/>
      </top>
      <bottom style="thin">
        <color rgb="FFA6A6A6"/>
      </bottom>
      <diagonal/>
    </border>
    <border>
      <left style="medium">
        <color rgb="FF000000"/>
      </left>
      <right/>
      <top style="thin">
        <color rgb="FFA6A6A6"/>
      </top>
      <bottom style="thin">
        <color rgb="FFA6A6A6"/>
      </bottom>
      <diagonal/>
    </border>
    <border>
      <left style="medium">
        <color indexed="64"/>
      </left>
      <right/>
      <top/>
      <bottom style="thin">
        <color theme="0" tint="-0.249977111117893"/>
      </bottom>
      <diagonal/>
    </border>
    <border>
      <left/>
      <right style="medium">
        <color indexed="64"/>
      </right>
      <top style="thin">
        <color rgb="FFA6A6A6"/>
      </top>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medium">
        <color indexed="64"/>
      </left>
      <right style="thin">
        <color rgb="FFA6A6A6"/>
      </right>
      <top style="thin">
        <color rgb="FFA6A6A6"/>
      </top>
      <bottom/>
      <diagonal/>
    </border>
    <border>
      <left/>
      <right style="thin">
        <color rgb="FFA6A6A6"/>
      </right>
      <top style="thin">
        <color rgb="FFA6A6A6"/>
      </top>
      <bottom style="thin">
        <color indexed="64"/>
      </bottom>
      <diagonal/>
    </border>
    <border>
      <left style="thin">
        <color rgb="FFA6A6A6"/>
      </left>
      <right style="medium">
        <color indexed="64"/>
      </right>
      <top style="thin">
        <color rgb="FFA6A6A6"/>
      </top>
      <bottom style="thin">
        <color indexed="64"/>
      </bottom>
      <diagonal/>
    </border>
    <border>
      <left/>
      <right/>
      <top style="thin">
        <color auto="1"/>
      </top>
      <bottom style="thin">
        <color theme="0" tint="-0.249977111117893"/>
      </bottom>
      <diagonal/>
    </border>
    <border>
      <left/>
      <right style="medium">
        <color indexed="64"/>
      </right>
      <top style="thin">
        <color auto="1"/>
      </top>
      <bottom style="thin">
        <color theme="0" tint="-0.249977111117893"/>
      </bottom>
      <diagonal/>
    </border>
    <border>
      <left style="medium">
        <color indexed="64"/>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medium">
        <color indexed="64"/>
      </right>
      <top/>
      <bottom style="thin">
        <color auto="1"/>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indexed="64"/>
      </left>
      <right style="medium">
        <color indexed="64"/>
      </right>
      <top style="thin">
        <color auto="1"/>
      </top>
      <bottom style="thin">
        <color theme="0" tint="-0.249977111117893"/>
      </bottom>
      <diagonal/>
    </border>
    <border>
      <left/>
      <right/>
      <top/>
      <bottom style="thin">
        <color rgb="FFA6A6A6"/>
      </bottom>
      <diagonal/>
    </border>
    <border>
      <left/>
      <right style="medium">
        <color rgb="FF000000"/>
      </right>
      <top/>
      <bottom style="thin">
        <color rgb="FFA6A6A6"/>
      </bottom>
      <diagonal/>
    </border>
    <border>
      <left style="medium">
        <color rgb="FF000000"/>
      </left>
      <right/>
      <top/>
      <bottom style="thin">
        <color rgb="FFA6A6A6"/>
      </bottom>
      <diagonal/>
    </border>
    <border>
      <left style="medium">
        <color indexed="64"/>
      </left>
      <right style="medium">
        <color indexed="64"/>
      </right>
      <top/>
      <bottom style="thin">
        <color rgb="FFA6A6A6"/>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style="medium">
        <color indexed="64"/>
      </right>
      <top/>
      <bottom style="thin">
        <color theme="0" tint="-0.249977111117893"/>
      </bottom>
      <diagonal/>
    </border>
    <border>
      <left style="medium">
        <color indexed="64"/>
      </left>
      <right style="medium">
        <color indexed="64"/>
      </right>
      <top style="thin">
        <color rgb="FFA6A6A6"/>
      </top>
      <bottom style="thin">
        <color rgb="FFA6A6A6"/>
      </bottom>
      <diagonal/>
    </border>
    <border>
      <left style="thin">
        <color rgb="FFA6A6A6"/>
      </left>
      <right style="medium">
        <color rgb="FF000000"/>
      </right>
      <top style="thin">
        <color rgb="FFA6A6A6"/>
      </top>
      <bottom style="thin">
        <color rgb="FFA6A6A6"/>
      </bottom>
      <diagonal/>
    </border>
    <border>
      <left/>
      <right style="medium">
        <color rgb="FF000000"/>
      </right>
      <top style="thin">
        <color rgb="FFA6A6A6"/>
      </top>
      <bottom/>
      <diagonal/>
    </border>
    <border>
      <left style="thin">
        <color rgb="FFA6A6A6"/>
      </left>
      <right style="medium">
        <color indexed="64"/>
      </right>
      <top style="thin">
        <color rgb="FFA6A6A6"/>
      </top>
      <bottom style="thin">
        <color rgb="FFA6A6A6"/>
      </bottom>
      <diagonal/>
    </border>
    <border>
      <left style="thin">
        <color rgb="FFA6A6A6"/>
      </left>
      <right/>
      <top style="thin">
        <color rgb="FFA6A6A6"/>
      </top>
      <bottom style="thin">
        <color indexed="64"/>
      </bottom>
      <diagonal/>
    </border>
    <border>
      <left style="medium">
        <color indexed="64"/>
      </left>
      <right style="medium">
        <color indexed="64"/>
      </right>
      <top style="thin">
        <color rgb="FFA6A6A6"/>
      </top>
      <bottom style="thin">
        <color indexed="64"/>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indexed="64"/>
      </top>
      <bottom style="thin">
        <color indexed="64"/>
      </bottom>
      <diagonal/>
    </border>
    <border>
      <left style="medium">
        <color rgb="FF000000"/>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rgb="FFA6A6A6"/>
      </bottom>
      <diagonal/>
    </border>
    <border>
      <left style="medium">
        <color indexed="64"/>
      </left>
      <right/>
      <top/>
      <bottom style="medium">
        <color indexed="64"/>
      </bottom>
      <diagonal/>
    </border>
    <border>
      <left style="medium">
        <color indexed="64"/>
      </left>
      <right style="medium">
        <color indexed="64"/>
      </right>
      <top style="thin">
        <color theme="0" tint="-0.249977111117893"/>
      </top>
      <bottom style="medium">
        <color indexed="64"/>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s>
  <cellStyleXfs count="8">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cellStyleXfs>
  <cellXfs count="536">
    <xf numFmtId="0" fontId="0" fillId="0" borderId="0" xfId="0"/>
    <xf numFmtId="0" fontId="3" fillId="0" borderId="0" xfId="1" applyFont="1"/>
    <xf numFmtId="2" fontId="3" fillId="0" borderId="0" xfId="1" applyNumberFormat="1" applyFont="1"/>
    <xf numFmtId="164" fontId="3" fillId="0" borderId="0" xfId="2" applyNumberFormat="1" applyFont="1"/>
    <xf numFmtId="0" fontId="4" fillId="0" borderId="0" xfId="1" applyFont="1"/>
    <xf numFmtId="165" fontId="3" fillId="0" borderId="0" xfId="2" applyNumberFormat="1" applyFont="1"/>
    <xf numFmtId="0" fontId="3" fillId="2" borderId="1" xfId="1" applyFont="1" applyFill="1" applyBorder="1"/>
    <xf numFmtId="0" fontId="3" fillId="0" borderId="1" xfId="1" applyFont="1" applyBorder="1"/>
    <xf numFmtId="2" fontId="3" fillId="0" borderId="1" xfId="1" applyNumberFormat="1" applyFont="1" applyBorder="1"/>
    <xf numFmtId="165" fontId="3" fillId="0" borderId="1" xfId="2" applyNumberFormat="1" applyFont="1" applyBorder="1"/>
    <xf numFmtId="0" fontId="4" fillId="0" borderId="1" xfId="1" applyFont="1" applyBorder="1"/>
    <xf numFmtId="166" fontId="5" fillId="2" borderId="0" xfId="2" applyNumberFormat="1" applyFont="1" applyFill="1" applyBorder="1"/>
    <xf numFmtId="166" fontId="5" fillId="0" borderId="0" xfId="1" applyNumberFormat="1" applyFont="1"/>
    <xf numFmtId="166" fontId="5" fillId="2" borderId="0" xfId="2" applyNumberFormat="1" applyFont="1" applyFill="1"/>
    <xf numFmtId="166" fontId="3" fillId="0" borderId="0" xfId="1" applyNumberFormat="1" applyFont="1"/>
    <xf numFmtId="167" fontId="5" fillId="0" borderId="0" xfId="1" applyNumberFormat="1" applyFont="1" applyFill="1" applyBorder="1" applyAlignment="1">
      <alignment horizontal="right"/>
    </xf>
    <xf numFmtId="168" fontId="3" fillId="2" borderId="0" xfId="3" applyNumberFormat="1" applyFont="1" applyFill="1" applyBorder="1"/>
    <xf numFmtId="168" fontId="3" fillId="0" borderId="0" xfId="1" applyNumberFormat="1" applyFont="1"/>
    <xf numFmtId="168" fontId="3" fillId="2" borderId="0" xfId="2" applyNumberFormat="1" applyFont="1" applyFill="1" applyBorder="1"/>
    <xf numFmtId="168" fontId="3" fillId="2" borderId="0" xfId="2" applyNumberFormat="1" applyFont="1" applyFill="1" applyAlignment="1">
      <alignment horizontal="right"/>
    </xf>
    <xf numFmtId="168" fontId="3" fillId="0" borderId="0" xfId="2" applyNumberFormat="1" applyFont="1"/>
    <xf numFmtId="0" fontId="3" fillId="2" borderId="0" xfId="1" applyFont="1" applyFill="1" applyBorder="1"/>
    <xf numFmtId="169" fontId="3" fillId="2" borderId="0" xfId="2" applyNumberFormat="1" applyFont="1" applyFill="1" applyBorder="1"/>
    <xf numFmtId="0" fontId="3" fillId="2" borderId="0" xfId="1" applyFont="1" applyFill="1"/>
    <xf numFmtId="170" fontId="3" fillId="2" borderId="0" xfId="1" applyNumberFormat="1" applyFont="1" applyFill="1" applyBorder="1"/>
    <xf numFmtId="170" fontId="3" fillId="2" borderId="0" xfId="2" applyNumberFormat="1" applyFont="1" applyFill="1" applyAlignment="1">
      <alignment horizontal="right"/>
    </xf>
    <xf numFmtId="164" fontId="3" fillId="0" borderId="0" xfId="2" applyNumberFormat="1" applyFont="1" applyAlignment="1">
      <alignment horizontal="right"/>
    </xf>
    <xf numFmtId="164" fontId="3" fillId="2" borderId="0" xfId="1" applyNumberFormat="1" applyFont="1" applyFill="1" applyBorder="1"/>
    <xf numFmtId="164" fontId="3" fillId="2" borderId="0" xfId="2" applyNumberFormat="1" applyFont="1" applyFill="1"/>
    <xf numFmtId="49" fontId="6" fillId="3" borderId="2" xfId="1" applyNumberFormat="1" applyFont="1" applyFill="1" applyBorder="1" applyAlignment="1">
      <alignment horizontal="center"/>
    </xf>
    <xf numFmtId="49" fontId="6" fillId="3" borderId="3" xfId="1" applyNumberFormat="1" applyFont="1" applyFill="1" applyBorder="1" applyAlignment="1">
      <alignment horizontal="center"/>
    </xf>
    <xf numFmtId="49" fontId="6" fillId="3" borderId="4" xfId="1" applyNumberFormat="1" applyFont="1" applyFill="1" applyBorder="1" applyAlignment="1">
      <alignment horizontal="left"/>
    </xf>
    <xf numFmtId="0" fontId="3" fillId="0" borderId="0" xfId="1" applyFont="1" applyFill="1" applyBorder="1"/>
    <xf numFmtId="165" fontId="4" fillId="2" borderId="0" xfId="2" applyNumberFormat="1" applyFont="1" applyFill="1" applyBorder="1"/>
    <xf numFmtId="165" fontId="4" fillId="0" borderId="0" xfId="2" applyNumberFormat="1" applyFont="1" applyBorder="1"/>
    <xf numFmtId="169" fontId="3" fillId="2" borderId="1" xfId="2" applyNumberFormat="1" applyFont="1" applyFill="1" applyBorder="1"/>
    <xf numFmtId="168" fontId="4" fillId="2" borderId="5" xfId="2" applyNumberFormat="1" applyFont="1" applyFill="1" applyBorder="1"/>
    <xf numFmtId="168" fontId="4" fillId="0" borderId="5" xfId="2" applyNumberFormat="1" applyFont="1" applyBorder="1"/>
    <xf numFmtId="168" fontId="4" fillId="0" borderId="0" xfId="2" applyNumberFormat="1" applyFont="1" applyBorder="1"/>
    <xf numFmtId="165" fontId="3" fillId="0" borderId="6" xfId="2" applyNumberFormat="1" applyFont="1" applyBorder="1"/>
    <xf numFmtId="0" fontId="3" fillId="0" borderId="6" xfId="1" applyFont="1" applyBorder="1"/>
    <xf numFmtId="0" fontId="4" fillId="0" borderId="6" xfId="1" applyFont="1" applyBorder="1"/>
    <xf numFmtId="165" fontId="3" fillId="2" borderId="0" xfId="1" applyNumberFormat="1" applyFont="1" applyFill="1" applyBorder="1"/>
    <xf numFmtId="168" fontId="3" fillId="2" borderId="5" xfId="2" applyNumberFormat="1" applyFont="1" applyFill="1" applyBorder="1"/>
    <xf numFmtId="168" fontId="3" fillId="0" borderId="5" xfId="2" applyNumberFormat="1" applyFont="1" applyBorder="1"/>
    <xf numFmtId="168" fontId="3" fillId="0" borderId="0" xfId="2" applyNumberFormat="1" applyFont="1" applyBorder="1"/>
    <xf numFmtId="169" fontId="3" fillId="2" borderId="0" xfId="1" applyNumberFormat="1" applyFont="1" applyFill="1" applyBorder="1"/>
    <xf numFmtId="170" fontId="4" fillId="2" borderId="0" xfId="2" applyNumberFormat="1" applyFont="1" applyFill="1" applyAlignment="1">
      <alignment horizontal="right"/>
    </xf>
    <xf numFmtId="165" fontId="7" fillId="4" borderId="7" xfId="2" applyNumberFormat="1" applyFont="1" applyFill="1" applyBorder="1"/>
    <xf numFmtId="165" fontId="7" fillId="4" borderId="8" xfId="2" applyNumberFormat="1" applyFont="1" applyFill="1" applyBorder="1"/>
    <xf numFmtId="0" fontId="4" fillId="4" borderId="6" xfId="1" applyFont="1" applyFill="1" applyBorder="1"/>
    <xf numFmtId="165" fontId="3" fillId="2" borderId="0" xfId="2" applyNumberFormat="1" applyFont="1" applyFill="1"/>
    <xf numFmtId="165" fontId="3" fillId="2" borderId="5" xfId="2" applyNumberFormat="1" applyFont="1" applyFill="1" applyBorder="1"/>
    <xf numFmtId="165" fontId="3" fillId="0" borderId="5" xfId="2" applyNumberFormat="1" applyFont="1" applyBorder="1"/>
    <xf numFmtId="165" fontId="3" fillId="0" borderId="0" xfId="2" applyNumberFormat="1" applyFont="1" applyBorder="1"/>
    <xf numFmtId="165" fontId="8" fillId="0" borderId="0" xfId="2" applyNumberFormat="1" applyFont="1"/>
    <xf numFmtId="165" fontId="8" fillId="0" borderId="6" xfId="2" applyNumberFormat="1" applyFont="1" applyBorder="1"/>
    <xf numFmtId="171" fontId="3" fillId="2" borderId="6" xfId="2" applyNumberFormat="1" applyFont="1" applyFill="1" applyBorder="1"/>
    <xf numFmtId="0" fontId="3" fillId="0" borderId="6" xfId="1" applyFont="1" applyBorder="1" applyAlignment="1">
      <alignment horizontal="left" indent="1"/>
    </xf>
    <xf numFmtId="0" fontId="3" fillId="0" borderId="0" xfId="1" applyFont="1" applyAlignment="1">
      <alignment horizontal="left" indent="1"/>
    </xf>
    <xf numFmtId="171" fontId="3" fillId="2" borderId="0" xfId="2" applyNumberFormat="1" applyFont="1" applyFill="1" applyBorder="1"/>
    <xf numFmtId="172" fontId="3" fillId="2" borderId="0" xfId="1" applyNumberFormat="1" applyFont="1" applyFill="1" applyBorder="1"/>
    <xf numFmtId="165" fontId="8" fillId="4" borderId="9" xfId="2" applyNumberFormat="1" applyFont="1" applyFill="1" applyBorder="1"/>
    <xf numFmtId="165" fontId="8" fillId="4" borderId="10" xfId="2" applyNumberFormat="1" applyFont="1" applyFill="1" applyBorder="1"/>
    <xf numFmtId="0" fontId="9" fillId="0" borderId="0" xfId="1" applyFont="1"/>
    <xf numFmtId="173" fontId="10" fillId="2" borderId="0" xfId="2" applyNumberFormat="1" applyFont="1" applyFill="1"/>
    <xf numFmtId="173" fontId="10" fillId="0" borderId="0" xfId="2" applyNumberFormat="1" applyFont="1"/>
    <xf numFmtId="173" fontId="3" fillId="0" borderId="0" xfId="1" applyNumberFormat="1" applyFont="1"/>
    <xf numFmtId="173" fontId="3" fillId="2" borderId="1" xfId="1" applyNumberFormat="1" applyFont="1" applyFill="1" applyBorder="1"/>
    <xf numFmtId="173" fontId="3" fillId="0" borderId="1" xfId="1" applyNumberFormat="1" applyFont="1" applyBorder="1"/>
    <xf numFmtId="173" fontId="3" fillId="0" borderId="1" xfId="2" applyNumberFormat="1" applyFont="1" applyBorder="1"/>
    <xf numFmtId="168" fontId="4" fillId="0" borderId="0" xfId="1" applyNumberFormat="1" applyFont="1"/>
    <xf numFmtId="165" fontId="8" fillId="4" borderId="11" xfId="2" applyNumberFormat="1" applyFont="1" applyFill="1" applyBorder="1"/>
    <xf numFmtId="165" fontId="3" fillId="2" borderId="0" xfId="1" applyNumberFormat="1" applyFont="1" applyFill="1"/>
    <xf numFmtId="165" fontId="3" fillId="0" borderId="0" xfId="1" applyNumberFormat="1" applyFont="1"/>
    <xf numFmtId="168" fontId="3" fillId="2" borderId="5" xfId="1" applyNumberFormat="1" applyFont="1" applyFill="1" applyBorder="1"/>
    <xf numFmtId="165" fontId="8" fillId="4" borderId="12" xfId="2" applyNumberFormat="1" applyFont="1" applyFill="1" applyBorder="1"/>
    <xf numFmtId="165" fontId="3" fillId="2" borderId="1" xfId="1" applyNumberFormat="1" applyFont="1" applyFill="1" applyBorder="1"/>
    <xf numFmtId="165" fontId="3" fillId="0" borderId="1" xfId="1" applyNumberFormat="1" applyFont="1" applyBorder="1"/>
    <xf numFmtId="168" fontId="4" fillId="2" borderId="5" xfId="1" applyNumberFormat="1" applyFont="1" applyFill="1" applyBorder="1"/>
    <xf numFmtId="169" fontId="3" fillId="2" borderId="6" xfId="2" applyNumberFormat="1" applyFont="1" applyFill="1" applyBorder="1"/>
    <xf numFmtId="164" fontId="3" fillId="2" borderId="0" xfId="2" applyNumberFormat="1" applyFont="1" applyFill="1" applyBorder="1"/>
    <xf numFmtId="0" fontId="6" fillId="0" borderId="0" xfId="1" applyFont="1" applyFill="1" applyBorder="1"/>
    <xf numFmtId="0" fontId="11" fillId="0" borderId="0" xfId="1" applyFont="1" applyFill="1" applyBorder="1"/>
    <xf numFmtId="0" fontId="11" fillId="2" borderId="0" xfId="1" applyFont="1" applyFill="1" applyBorder="1"/>
    <xf numFmtId="174" fontId="4" fillId="2" borderId="0" xfId="1" applyNumberFormat="1" applyFont="1" applyFill="1" applyBorder="1" applyAlignment="1">
      <alignment horizontal="right"/>
    </xf>
    <xf numFmtId="174" fontId="4" fillId="0" borderId="0" xfId="1" applyNumberFormat="1" applyFont="1" applyFill="1" applyBorder="1" applyAlignment="1">
      <alignment horizontal="right"/>
    </xf>
    <xf numFmtId="14" fontId="4" fillId="0" borderId="0" xfId="1" applyNumberFormat="1" applyFont="1" applyFill="1" applyBorder="1" applyAlignment="1">
      <alignment horizontal="center"/>
    </xf>
    <xf numFmtId="175" fontId="4" fillId="0" borderId="0" xfId="2" applyNumberFormat="1" applyFont="1" applyFill="1" applyBorder="1" applyAlignment="1">
      <alignment horizontal="center"/>
    </xf>
    <xf numFmtId="167" fontId="5" fillId="2" borderId="0" xfId="1" applyNumberFormat="1" applyFont="1" applyFill="1" applyBorder="1" applyAlignment="1">
      <alignment horizontal="right"/>
    </xf>
    <xf numFmtId="0" fontId="5" fillId="0" borderId="0" xfId="1" applyFont="1"/>
    <xf numFmtId="0" fontId="12" fillId="0" borderId="0" xfId="1" applyFont="1"/>
    <xf numFmtId="169" fontId="3" fillId="2" borderId="0" xfId="2" applyNumberFormat="1" applyFont="1" applyFill="1"/>
    <xf numFmtId="167" fontId="8" fillId="4" borderId="13" xfId="1" applyNumberFormat="1" applyFont="1" applyFill="1" applyBorder="1" applyAlignment="1">
      <alignment horizontal="right"/>
    </xf>
    <xf numFmtId="0" fontId="4" fillId="0" borderId="14" xfId="1" applyFont="1" applyBorder="1"/>
    <xf numFmtId="168" fontId="3" fillId="2" borderId="0" xfId="1" applyNumberFormat="1" applyFont="1" applyFill="1" applyBorder="1"/>
    <xf numFmtId="168" fontId="3" fillId="2" borderId="0" xfId="2" applyNumberFormat="1" applyFont="1" applyFill="1"/>
    <xf numFmtId="168" fontId="3" fillId="0" borderId="6" xfId="2" applyNumberFormat="1" applyFont="1" applyBorder="1"/>
    <xf numFmtId="0" fontId="3" fillId="0" borderId="6" xfId="1" applyNumberFormat="1" applyFont="1" applyBorder="1" applyAlignment="1">
      <alignment horizontal="left" indent="1"/>
    </xf>
    <xf numFmtId="0" fontId="4" fillId="0" borderId="0" xfId="1" applyFont="1" applyAlignment="1">
      <alignment horizontal="left"/>
    </xf>
    <xf numFmtId="176" fontId="3" fillId="2" borderId="0" xfId="2" applyNumberFormat="1" applyFont="1" applyFill="1"/>
    <xf numFmtId="0" fontId="3" fillId="0" borderId="0" xfId="1" applyNumberFormat="1" applyFont="1" applyAlignment="1">
      <alignment horizontal="left" indent="1"/>
    </xf>
    <xf numFmtId="167" fontId="3" fillId="0" borderId="0" xfId="1" applyNumberFormat="1" applyFont="1"/>
    <xf numFmtId="0" fontId="4" fillId="0" borderId="0" xfId="1" applyFont="1" applyFill="1" applyBorder="1"/>
    <xf numFmtId="0" fontId="5" fillId="0" borderId="0" xfId="1" applyFont="1" applyFill="1" applyBorder="1"/>
    <xf numFmtId="168" fontId="4" fillId="0" borderId="5" xfId="2" applyNumberFormat="1" applyFont="1" applyFill="1" applyBorder="1"/>
    <xf numFmtId="168" fontId="4" fillId="0" borderId="0" xfId="2" applyNumberFormat="1" applyFont="1" applyFill="1" applyBorder="1"/>
    <xf numFmtId="169" fontId="4" fillId="0" borderId="0" xfId="2" applyNumberFormat="1" applyFont="1" applyFill="1" applyBorder="1"/>
    <xf numFmtId="168" fontId="4" fillId="2" borderId="0" xfId="2" applyNumberFormat="1" applyFont="1" applyFill="1" applyBorder="1"/>
    <xf numFmtId="168" fontId="4" fillId="0" borderId="6" xfId="2" applyNumberFormat="1" applyFont="1" applyFill="1" applyBorder="1"/>
    <xf numFmtId="0" fontId="4" fillId="0" borderId="6" xfId="1" applyFont="1" applyBorder="1" applyAlignment="1">
      <alignment horizontal="left"/>
    </xf>
    <xf numFmtId="168" fontId="4" fillId="2" borderId="0" xfId="1" applyNumberFormat="1" applyFont="1" applyFill="1" applyBorder="1"/>
    <xf numFmtId="0" fontId="4" fillId="0" borderId="0" xfId="1" applyFont="1" applyFill="1"/>
    <xf numFmtId="0" fontId="4" fillId="0" borderId="0" xfId="1" applyFont="1" applyFill="1" applyAlignment="1">
      <alignment horizontal="left"/>
    </xf>
    <xf numFmtId="177" fontId="4" fillId="2" borderId="15" xfId="1" applyNumberFormat="1" applyFont="1" applyFill="1" applyBorder="1" applyAlignment="1">
      <alignment horizontal="center"/>
    </xf>
    <xf numFmtId="178" fontId="4" fillId="2" borderId="15" xfId="1" applyNumberFormat="1" applyFont="1" applyFill="1" applyBorder="1" applyAlignment="1">
      <alignment horizontal="center"/>
    </xf>
    <xf numFmtId="174" fontId="4" fillId="0" borderId="16" xfId="1" applyNumberFormat="1" applyFont="1" applyFill="1" applyBorder="1" applyAlignment="1">
      <alignment horizontal="right"/>
    </xf>
    <xf numFmtId="174" fontId="7" fillId="4" borderId="17" xfId="1" applyNumberFormat="1" applyFont="1" applyFill="1" applyBorder="1" applyAlignment="1">
      <alignment horizontal="right"/>
    </xf>
    <xf numFmtId="14" fontId="4" fillId="0" borderId="16" xfId="1" applyNumberFormat="1" applyFont="1" applyFill="1" applyBorder="1" applyAlignment="1">
      <alignment horizontal="center"/>
    </xf>
    <xf numFmtId="174" fontId="13" fillId="2" borderId="0" xfId="1" applyNumberFormat="1" applyFont="1" applyFill="1"/>
    <xf numFmtId="178" fontId="11" fillId="5" borderId="0" xfId="1" applyNumberFormat="1" applyFont="1" applyFill="1" applyBorder="1" applyAlignment="1">
      <alignment horizontal="right"/>
    </xf>
    <xf numFmtId="167" fontId="8" fillId="0" borderId="0" xfId="1" applyNumberFormat="1" applyFont="1" applyFill="1" applyBorder="1" applyAlignment="1">
      <alignment horizontal="right"/>
    </xf>
    <xf numFmtId="0" fontId="14" fillId="0" borderId="0" xfId="1" applyFont="1"/>
    <xf numFmtId="0" fontId="3" fillId="0" borderId="0" xfId="1" applyFont="1" applyAlignment="1">
      <alignment horizontal="centerContinuous"/>
    </xf>
    <xf numFmtId="2" fontId="3" fillId="0" borderId="0" xfId="1" applyNumberFormat="1" applyFont="1" applyAlignment="1">
      <alignment horizontal="centerContinuous"/>
    </xf>
    <xf numFmtId="164" fontId="15" fillId="0" borderId="0" xfId="2" applyNumberFormat="1" applyFont="1" applyAlignment="1">
      <alignment horizontal="centerContinuous"/>
    </xf>
    <xf numFmtId="0" fontId="11" fillId="6" borderId="0" xfId="1" applyFont="1" applyFill="1"/>
    <xf numFmtId="2" fontId="11" fillId="6" borderId="0" xfId="1" applyNumberFormat="1" applyFont="1" applyFill="1"/>
    <xf numFmtId="164" fontId="11" fillId="6" borderId="0" xfId="2" applyNumberFormat="1" applyFont="1" applyFill="1"/>
    <xf numFmtId="0" fontId="6" fillId="6" borderId="0" xfId="1" applyFont="1" applyFill="1"/>
    <xf numFmtId="0" fontId="16" fillId="6" borderId="0" xfId="1" applyFont="1" applyFill="1"/>
    <xf numFmtId="0" fontId="1" fillId="0" borderId="0" xfId="4"/>
    <xf numFmtId="174" fontId="17" fillId="7" borderId="20" xfId="4" applyNumberFormat="1" applyFont="1" applyFill="1" applyBorder="1" applyAlignment="1">
      <alignment horizontal="center" wrapText="1"/>
    </xf>
    <xf numFmtId="174" fontId="17" fillId="7" borderId="18" xfId="4" applyNumberFormat="1" applyFont="1" applyFill="1" applyBorder="1" applyAlignment="1">
      <alignment horizontal="center" wrapText="1"/>
    </xf>
    <xf numFmtId="174" fontId="17" fillId="7" borderId="18" xfId="4" applyNumberFormat="1" applyFont="1" applyFill="1" applyBorder="1" applyAlignment="1">
      <alignment horizontal="center" vertical="center"/>
    </xf>
    <xf numFmtId="174" fontId="17" fillId="7" borderId="21" xfId="4" applyNumberFormat="1" applyFont="1" applyFill="1" applyBorder="1" applyAlignment="1">
      <alignment horizontal="center" wrapText="1"/>
    </xf>
    <xf numFmtId="174" fontId="18" fillId="0" borderId="22" xfId="4" applyNumberFormat="1" applyFont="1" applyBorder="1" applyAlignment="1">
      <alignment horizontal="left" vertical="center" wrapText="1"/>
    </xf>
    <xf numFmtId="174" fontId="17" fillId="0" borderId="0" xfId="4" applyNumberFormat="1" applyFont="1" applyFill="1" applyBorder="1" applyAlignment="1">
      <alignment horizontal="center" wrapText="1"/>
    </xf>
    <xf numFmtId="174" fontId="17" fillId="0" borderId="0" xfId="4" applyNumberFormat="1" applyFont="1" applyFill="1" applyBorder="1" applyAlignment="1">
      <alignment horizontal="center" vertical="center"/>
    </xf>
    <xf numFmtId="174" fontId="17" fillId="0" borderId="23" xfId="4" applyNumberFormat="1" applyFont="1" applyFill="1" applyBorder="1" applyAlignment="1">
      <alignment horizontal="center" wrapText="1"/>
    </xf>
    <xf numFmtId="0" fontId="1" fillId="0" borderId="0" xfId="4" applyFill="1"/>
    <xf numFmtId="0" fontId="19" fillId="0" borderId="24" xfId="4" applyNumberFormat="1" applyFont="1" applyBorder="1" applyAlignment="1">
      <alignment horizontal="left" vertical="center" wrapText="1"/>
    </xf>
    <xf numFmtId="42" fontId="20" fillId="0" borderId="25" xfId="4" applyNumberFormat="1" applyFont="1" applyBorder="1" applyAlignment="1">
      <alignment vertical="center" wrapText="1"/>
    </xf>
    <xf numFmtId="42" fontId="19" fillId="0" borderId="25" xfId="4" applyNumberFormat="1" applyFont="1" applyBorder="1" applyAlignment="1">
      <alignment vertical="center" wrapText="1"/>
    </xf>
    <xf numFmtId="42" fontId="19" fillId="0" borderId="26" xfId="4" applyNumberFormat="1" applyFont="1" applyBorder="1" applyAlignment="1">
      <alignment vertical="center" wrapText="1"/>
    </xf>
    <xf numFmtId="0" fontId="19" fillId="0" borderId="27" xfId="4" applyNumberFormat="1" applyFont="1" applyBorder="1" applyAlignment="1">
      <alignment horizontal="left" vertical="center" wrapText="1"/>
    </xf>
    <xf numFmtId="42" fontId="19" fillId="0" borderId="28" xfId="4" applyNumberFormat="1" applyFont="1" applyBorder="1" applyAlignment="1">
      <alignment vertical="center" wrapText="1"/>
    </xf>
    <xf numFmtId="0" fontId="20" fillId="0" borderId="29" xfId="4" applyNumberFormat="1" applyFont="1" applyBorder="1" applyAlignment="1">
      <alignment horizontal="left" vertical="center" wrapText="1" indent="1"/>
    </xf>
    <xf numFmtId="42" fontId="20" fillId="0" borderId="30" xfId="4" applyNumberFormat="1" applyFont="1" applyBorder="1" applyAlignment="1">
      <alignment vertical="center" wrapText="1"/>
    </xf>
    <xf numFmtId="42" fontId="20" fillId="0" borderId="31" xfId="4" applyNumberFormat="1" applyFont="1" applyBorder="1" applyAlignment="1">
      <alignment vertical="center" wrapText="1"/>
    </xf>
    <xf numFmtId="0" fontId="21" fillId="0" borderId="0" xfId="4" applyFont="1" applyFill="1" applyBorder="1" applyAlignment="1">
      <alignment horizontal="center" wrapText="1"/>
    </xf>
    <xf numFmtId="0" fontId="21" fillId="0" borderId="0" xfId="4" applyFont="1" applyFill="1" applyBorder="1" applyAlignment="1">
      <alignment horizontal="center" vertical="center" wrapText="1"/>
    </xf>
    <xf numFmtId="0" fontId="21" fillId="0" borderId="23" xfId="4" applyFont="1" applyFill="1" applyBorder="1" applyAlignment="1">
      <alignment horizontal="center" vertical="center" wrapText="1"/>
    </xf>
    <xf numFmtId="42" fontId="19" fillId="0" borderId="25" xfId="4" applyNumberFormat="1" applyFont="1" applyBorder="1" applyAlignment="1">
      <alignment horizontal="center" vertical="center" wrapText="1"/>
    </xf>
    <xf numFmtId="42" fontId="19" fillId="0" borderId="30" xfId="4" applyNumberFormat="1" applyFont="1" applyBorder="1" applyAlignment="1">
      <alignment vertical="center" wrapText="1"/>
    </xf>
    <xf numFmtId="0" fontId="20" fillId="0" borderId="22" xfId="4" applyNumberFormat="1" applyFont="1" applyBorder="1" applyAlignment="1">
      <alignment horizontal="left" vertical="center" wrapText="1" indent="1"/>
    </xf>
    <xf numFmtId="42" fontId="20" fillId="0" borderId="0" xfId="4" applyNumberFormat="1" applyFont="1" applyBorder="1" applyAlignment="1">
      <alignment vertical="center" wrapText="1"/>
    </xf>
    <xf numFmtId="42" fontId="19" fillId="0" borderId="0" xfId="4" applyNumberFormat="1" applyFont="1" applyBorder="1" applyAlignment="1">
      <alignment vertical="center" wrapText="1"/>
    </xf>
    <xf numFmtId="42" fontId="20" fillId="0" borderId="23" xfId="4" applyNumberFormat="1" applyFont="1" applyBorder="1" applyAlignment="1">
      <alignment vertical="center" wrapText="1"/>
    </xf>
    <xf numFmtId="0" fontId="20" fillId="0" borderId="32" xfId="4" applyNumberFormat="1" applyFont="1" applyBorder="1" applyAlignment="1">
      <alignment horizontal="left" vertical="center" wrapText="1" indent="1"/>
    </xf>
    <xf numFmtId="42" fontId="20" fillId="0" borderId="15" xfId="4" applyNumberFormat="1" applyFont="1" applyBorder="1" applyAlignment="1">
      <alignment vertical="center" wrapText="1"/>
    </xf>
    <xf numFmtId="42" fontId="20" fillId="0" borderId="33" xfId="4" applyNumberFormat="1" applyFont="1" applyBorder="1" applyAlignment="1">
      <alignment vertical="center" wrapText="1"/>
    </xf>
    <xf numFmtId="0" fontId="22" fillId="0" borderId="0" xfId="4" applyFont="1"/>
    <xf numFmtId="0" fontId="23" fillId="0" borderId="0" xfId="4" applyFont="1"/>
    <xf numFmtId="0" fontId="24" fillId="0" borderId="0" xfId="4" applyFont="1"/>
    <xf numFmtId="0" fontId="14" fillId="0" borderId="0" xfId="4" applyFont="1"/>
    <xf numFmtId="0" fontId="25" fillId="0" borderId="0" xfId="4" applyFont="1" applyBorder="1"/>
    <xf numFmtId="0" fontId="14" fillId="0" borderId="0" xfId="4" applyFont="1" applyBorder="1"/>
    <xf numFmtId="42" fontId="14" fillId="0" borderId="0" xfId="4" applyNumberFormat="1" applyFont="1" applyBorder="1"/>
    <xf numFmtId="0" fontId="25" fillId="0" borderId="32" xfId="4" applyFont="1" applyBorder="1"/>
    <xf numFmtId="175" fontId="7" fillId="0" borderId="34" xfId="2" applyNumberFormat="1" applyFont="1" applyBorder="1" applyAlignment="1">
      <alignment horizontal="center"/>
    </xf>
    <xf numFmtId="174" fontId="25" fillId="7" borderId="35" xfId="4" applyNumberFormat="1" applyFont="1" applyFill="1" applyBorder="1" applyAlignment="1">
      <alignment horizontal="center"/>
    </xf>
    <xf numFmtId="174" fontId="25" fillId="7" borderId="32" xfId="4" applyNumberFormat="1" applyFont="1" applyFill="1" applyBorder="1" applyAlignment="1">
      <alignment horizontal="center"/>
    </xf>
    <xf numFmtId="174" fontId="25" fillId="7" borderId="15" xfId="4" applyNumberFormat="1" applyFont="1" applyFill="1" applyBorder="1" applyAlignment="1">
      <alignment horizontal="center"/>
    </xf>
    <xf numFmtId="174" fontId="25" fillId="7" borderId="33" xfId="4" applyNumberFormat="1" applyFont="1" applyFill="1" applyBorder="1" applyAlignment="1">
      <alignment horizontal="center"/>
    </xf>
    <xf numFmtId="174" fontId="26" fillId="0" borderId="29" xfId="4" applyNumberFormat="1" applyFont="1" applyBorder="1" applyAlignment="1">
      <alignment horizontal="center" vertical="center" wrapText="1"/>
    </xf>
    <xf numFmtId="42" fontId="27" fillId="0" borderId="36" xfId="4" applyNumberFormat="1" applyFont="1" applyBorder="1" applyAlignment="1">
      <alignment horizontal="center" vertical="center" wrapText="1"/>
    </xf>
    <xf numFmtId="42" fontId="27" fillId="0" borderId="6" xfId="4" applyNumberFormat="1" applyFont="1" applyBorder="1" applyAlignment="1">
      <alignment horizontal="center" vertical="center" wrapText="1"/>
    </xf>
    <xf numFmtId="42" fontId="27" fillId="0" borderId="37" xfId="4" applyNumberFormat="1" applyFont="1" applyBorder="1" applyAlignment="1">
      <alignment horizontal="center" vertical="center" wrapText="1"/>
    </xf>
    <xf numFmtId="174" fontId="27" fillId="0" borderId="38" xfId="4" applyNumberFormat="1" applyFont="1" applyBorder="1" applyAlignment="1">
      <alignment horizontal="center" vertical="center" wrapText="1"/>
    </xf>
    <xf numFmtId="42" fontId="8" fillId="0" borderId="39" xfId="4" applyNumberFormat="1" applyFont="1" applyBorder="1" applyAlignment="1">
      <alignment horizontal="center" vertical="center" wrapText="1"/>
    </xf>
    <xf numFmtId="42" fontId="27" fillId="0" borderId="0" xfId="4" applyNumberFormat="1" applyFont="1" applyBorder="1" applyAlignment="1">
      <alignment horizontal="center" vertical="center" wrapText="1"/>
    </xf>
    <xf numFmtId="42" fontId="27" fillId="0" borderId="23" xfId="4" applyNumberFormat="1" applyFont="1" applyBorder="1" applyAlignment="1">
      <alignment horizontal="center" vertical="center" wrapText="1"/>
    </xf>
    <xf numFmtId="42" fontId="27" fillId="0" borderId="22" xfId="4" applyNumberFormat="1" applyFont="1" applyBorder="1" applyAlignment="1">
      <alignment horizontal="center" vertical="center" wrapText="1"/>
    </xf>
    <xf numFmtId="174" fontId="27" fillId="0" borderId="40" xfId="4" applyNumberFormat="1" applyFont="1" applyBorder="1" applyAlignment="1">
      <alignment horizontal="center" vertical="center" wrapText="1"/>
    </xf>
    <xf numFmtId="42" fontId="28" fillId="8" borderId="22" xfId="4" applyNumberFormat="1" applyFont="1" applyFill="1" applyBorder="1" applyAlignment="1">
      <alignment horizontal="center" vertical="center" wrapText="1"/>
    </xf>
    <xf numFmtId="42" fontId="8" fillId="0" borderId="25" xfId="4" applyNumberFormat="1" applyFont="1" applyBorder="1" applyAlignment="1">
      <alignment horizontal="center" vertical="center" wrapText="1"/>
    </xf>
    <xf numFmtId="42" fontId="27" fillId="0" borderId="41" xfId="4" applyNumberFormat="1" applyFont="1" applyBorder="1" applyAlignment="1">
      <alignment horizontal="center" vertical="center" wrapText="1"/>
    </xf>
    <xf numFmtId="42" fontId="27" fillId="0" borderId="42" xfId="4" applyNumberFormat="1" applyFont="1" applyBorder="1" applyAlignment="1">
      <alignment horizontal="center" vertical="center" wrapText="1"/>
    </xf>
    <xf numFmtId="42" fontId="27" fillId="0" borderId="25" xfId="4" applyNumberFormat="1" applyFont="1" applyBorder="1" applyAlignment="1">
      <alignment horizontal="center" vertical="center" wrapText="1"/>
    </xf>
    <xf numFmtId="42" fontId="27" fillId="0" borderId="24" xfId="4" applyNumberFormat="1" applyFont="1" applyBorder="1" applyAlignment="1">
      <alignment horizontal="center" vertical="center" wrapText="1"/>
    </xf>
    <xf numFmtId="42" fontId="27" fillId="0" borderId="26" xfId="4" applyNumberFormat="1" applyFont="1" applyBorder="1" applyAlignment="1">
      <alignment horizontal="center" vertical="center" wrapText="1"/>
    </xf>
    <xf numFmtId="174" fontId="27" fillId="0" borderId="43" xfId="4" applyNumberFormat="1" applyFont="1" applyBorder="1" applyAlignment="1">
      <alignment horizontal="center" vertical="center" wrapText="1"/>
    </xf>
    <xf numFmtId="42" fontId="28" fillId="8" borderId="0" xfId="4" applyNumberFormat="1" applyFont="1" applyFill="1" applyBorder="1" applyAlignment="1">
      <alignment horizontal="center" vertical="center" wrapText="1"/>
    </xf>
    <xf numFmtId="42" fontId="8" fillId="0" borderId="41" xfId="4" applyNumberFormat="1" applyFont="1" applyBorder="1" applyAlignment="1">
      <alignment horizontal="center" vertical="center" wrapText="1"/>
    </xf>
    <xf numFmtId="42" fontId="28" fillId="8" borderId="44" xfId="4" applyNumberFormat="1" applyFont="1" applyFill="1" applyBorder="1" applyAlignment="1">
      <alignment horizontal="center" vertical="center" wrapText="1"/>
    </xf>
    <xf numFmtId="42" fontId="3" fillId="0" borderId="25" xfId="4" applyNumberFormat="1" applyFont="1" applyBorder="1" applyAlignment="1">
      <alignment horizontal="center" vertical="center" wrapText="1"/>
    </xf>
    <xf numFmtId="42" fontId="3" fillId="0" borderId="24" xfId="4" applyNumberFormat="1" applyFont="1" applyBorder="1" applyAlignment="1">
      <alignment horizontal="center" vertical="center" wrapText="1"/>
    </xf>
    <xf numFmtId="42" fontId="3" fillId="0" borderId="26" xfId="4" applyNumberFormat="1" applyFont="1" applyBorder="1" applyAlignment="1">
      <alignment horizontal="center" vertical="center" wrapText="1"/>
    </xf>
    <xf numFmtId="42" fontId="28" fillId="8" borderId="23" xfId="4" applyNumberFormat="1" applyFont="1" applyFill="1" applyBorder="1" applyAlignment="1">
      <alignment horizontal="center" vertical="center" wrapText="1"/>
    </xf>
    <xf numFmtId="42" fontId="28" fillId="8" borderId="45" xfId="4" applyNumberFormat="1" applyFont="1" applyFill="1" applyBorder="1" applyAlignment="1">
      <alignment horizontal="center" vertical="center" wrapText="1"/>
    </xf>
    <xf numFmtId="42" fontId="8" fillId="0" borderId="46" xfId="4" applyNumberFormat="1" applyFont="1" applyBorder="1" applyAlignment="1">
      <alignment horizontal="center" vertical="center" wrapText="1"/>
    </xf>
    <xf numFmtId="42" fontId="28" fillId="8" borderId="28" xfId="4" applyNumberFormat="1" applyFont="1" applyFill="1" applyBorder="1" applyAlignment="1">
      <alignment horizontal="center" vertical="center" wrapText="1"/>
    </xf>
    <xf numFmtId="42" fontId="8" fillId="0" borderId="24" xfId="4" applyNumberFormat="1" applyFont="1" applyBorder="1" applyAlignment="1">
      <alignment horizontal="center" vertical="center" wrapText="1"/>
    </xf>
    <xf numFmtId="42" fontId="28" fillId="8" borderId="47" xfId="4" applyNumberFormat="1" applyFont="1" applyFill="1" applyBorder="1" applyAlignment="1">
      <alignment horizontal="center" vertical="center" wrapText="1"/>
    </xf>
    <xf numFmtId="42" fontId="28" fillId="8" borderId="36" xfId="4" applyNumberFormat="1" applyFont="1" applyFill="1" applyBorder="1" applyAlignment="1">
      <alignment horizontal="center" vertical="center" wrapText="1"/>
    </xf>
    <xf numFmtId="42" fontId="28" fillId="8" borderId="6" xfId="4" applyNumberFormat="1" applyFont="1" applyFill="1" applyBorder="1" applyAlignment="1">
      <alignment horizontal="center" vertical="center" wrapText="1"/>
    </xf>
    <xf numFmtId="42" fontId="28" fillId="8" borderId="37" xfId="4" applyNumberFormat="1" applyFont="1" applyFill="1" applyBorder="1" applyAlignment="1">
      <alignment horizontal="center" vertical="center" wrapText="1"/>
    </xf>
    <xf numFmtId="42" fontId="28" fillId="8" borderId="48" xfId="4" applyNumberFormat="1" applyFont="1" applyFill="1" applyBorder="1" applyAlignment="1">
      <alignment horizontal="center" vertical="center" wrapText="1"/>
    </xf>
    <xf numFmtId="42" fontId="8" fillId="0" borderId="49" xfId="4" applyNumberFormat="1" applyFont="1" applyBorder="1" applyAlignment="1">
      <alignment horizontal="center" vertical="center" wrapText="1"/>
    </xf>
    <xf numFmtId="0" fontId="26" fillId="0" borderId="38" xfId="4" applyFont="1" applyBorder="1" applyAlignment="1">
      <alignment horizontal="center" vertical="center" wrapText="1"/>
    </xf>
    <xf numFmtId="42" fontId="4" fillId="0" borderId="38" xfId="4" applyNumberFormat="1" applyFont="1" applyFill="1" applyBorder="1" applyAlignment="1">
      <alignment horizontal="center" vertical="center" wrapText="1" readingOrder="1"/>
    </xf>
    <xf numFmtId="42" fontId="4" fillId="0" borderId="50" xfId="4" applyNumberFormat="1" applyFont="1" applyFill="1" applyBorder="1" applyAlignment="1">
      <alignment horizontal="center" vertical="center" wrapText="1" readingOrder="1"/>
    </xf>
    <xf numFmtId="42" fontId="4" fillId="0" borderId="51" xfId="4" applyNumberFormat="1" applyFont="1" applyFill="1" applyBorder="1" applyAlignment="1">
      <alignment horizontal="center" vertical="center" wrapText="1" readingOrder="1"/>
    </xf>
    <xf numFmtId="0" fontId="26" fillId="0" borderId="52" xfId="4" applyFont="1" applyFill="1" applyBorder="1" applyAlignment="1">
      <alignment horizontal="center" vertical="center" wrapText="1"/>
    </xf>
    <xf numFmtId="42" fontId="4" fillId="0" borderId="52" xfId="4" applyNumberFormat="1" applyFont="1" applyFill="1" applyBorder="1" applyAlignment="1">
      <alignment horizontal="center" vertical="center" wrapText="1" readingOrder="1"/>
    </xf>
    <xf numFmtId="42" fontId="4" fillId="0" borderId="53" xfId="4" applyNumberFormat="1" applyFont="1" applyFill="1" applyBorder="1" applyAlignment="1">
      <alignment horizontal="center" vertical="center" wrapText="1" readingOrder="1"/>
    </xf>
    <xf numFmtId="42" fontId="4" fillId="0" borderId="54" xfId="4" applyNumberFormat="1" applyFont="1" applyFill="1" applyBorder="1" applyAlignment="1">
      <alignment horizontal="center" vertical="center" wrapText="1" readingOrder="1"/>
    </xf>
    <xf numFmtId="0" fontId="26" fillId="0" borderId="0" xfId="4" applyFont="1" applyFill="1" applyBorder="1" applyAlignment="1">
      <alignment horizontal="center" vertical="center" wrapText="1"/>
    </xf>
    <xf numFmtId="42" fontId="4" fillId="0" borderId="0" xfId="4" applyNumberFormat="1" applyFont="1" applyFill="1" applyBorder="1" applyAlignment="1">
      <alignment horizontal="center" vertical="center" wrapText="1" readingOrder="1"/>
    </xf>
    <xf numFmtId="174" fontId="25" fillId="7" borderId="19" xfId="4" applyNumberFormat="1" applyFont="1" applyFill="1" applyBorder="1" applyAlignment="1">
      <alignment horizontal="center"/>
    </xf>
    <xf numFmtId="179" fontId="25" fillId="7" borderId="19" xfId="4" applyNumberFormat="1" applyFont="1" applyFill="1" applyBorder="1" applyAlignment="1">
      <alignment horizontal="center"/>
    </xf>
    <xf numFmtId="174" fontId="26" fillId="0" borderId="55" xfId="4" applyNumberFormat="1" applyFont="1" applyBorder="1" applyAlignment="1">
      <alignment horizontal="center" vertical="center" wrapText="1"/>
    </xf>
    <xf numFmtId="42" fontId="27" fillId="0" borderId="56" xfId="4" applyNumberFormat="1" applyFont="1" applyBorder="1" applyAlignment="1">
      <alignment horizontal="center" vertical="center" wrapText="1"/>
    </xf>
    <xf numFmtId="42" fontId="27" fillId="0" borderId="57" xfId="4" applyNumberFormat="1" applyFont="1" applyBorder="1" applyAlignment="1">
      <alignment horizontal="center" vertical="center" wrapText="1"/>
    </xf>
    <xf numFmtId="42" fontId="27" fillId="0" borderId="55" xfId="5" applyNumberFormat="1" applyFont="1" applyBorder="1" applyAlignment="1">
      <alignment horizontal="center" vertical="center" wrapText="1"/>
    </xf>
    <xf numFmtId="0" fontId="14" fillId="0" borderId="0" xfId="4" applyFont="1" applyFill="1"/>
    <xf numFmtId="174" fontId="27" fillId="0" borderId="58" xfId="4" applyNumberFormat="1" applyFont="1" applyBorder="1" applyAlignment="1">
      <alignment horizontal="center" vertical="center" wrapText="1"/>
    </xf>
    <xf numFmtId="42" fontId="8" fillId="0" borderId="59" xfId="4" applyNumberFormat="1" applyFont="1" applyBorder="1" applyAlignment="1">
      <alignment horizontal="center" vertical="center" wrapText="1"/>
    </xf>
    <xf numFmtId="42" fontId="27" fillId="0" borderId="59" xfId="4" applyNumberFormat="1" applyFont="1" applyBorder="1" applyAlignment="1">
      <alignment horizontal="center" vertical="center" wrapText="1"/>
    </xf>
    <xf numFmtId="42" fontId="27" fillId="0" borderId="60" xfId="4" applyNumberFormat="1" applyFont="1" applyBorder="1" applyAlignment="1">
      <alignment horizontal="center" vertical="center" wrapText="1"/>
    </xf>
    <xf numFmtId="42" fontId="27" fillId="0" borderId="61" xfId="4" applyNumberFormat="1" applyFont="1" applyBorder="1" applyAlignment="1">
      <alignment horizontal="center" vertical="center" wrapText="1"/>
    </xf>
    <xf numFmtId="42" fontId="27" fillId="0" borderId="62" xfId="5" applyNumberFormat="1" applyFont="1" applyBorder="1" applyAlignment="1">
      <alignment horizontal="center" vertical="center" wrapText="1"/>
    </xf>
    <xf numFmtId="174" fontId="27" fillId="0" borderId="63" xfId="4" applyNumberFormat="1" applyFont="1" applyBorder="1" applyAlignment="1">
      <alignment horizontal="center" vertical="center" wrapText="1"/>
    </xf>
    <xf numFmtId="174" fontId="27" fillId="0" borderId="64" xfId="4" applyNumberFormat="1" applyFont="1" applyBorder="1" applyAlignment="1">
      <alignment horizontal="center" vertical="center" wrapText="1"/>
    </xf>
    <xf numFmtId="42" fontId="3" fillId="0" borderId="41" xfId="4" applyNumberFormat="1" applyFont="1" applyBorder="1" applyAlignment="1">
      <alignment horizontal="center" vertical="center" wrapText="1"/>
    </xf>
    <xf numFmtId="42" fontId="3" fillId="0" borderId="42" xfId="4" applyNumberFormat="1" applyFont="1" applyBorder="1" applyAlignment="1">
      <alignment horizontal="center" vertical="center" wrapText="1"/>
    </xf>
    <xf numFmtId="42" fontId="3" fillId="0" borderId="65" xfId="5" applyNumberFormat="1" applyFont="1" applyBorder="1" applyAlignment="1">
      <alignment horizontal="center" vertical="center" wrapText="1"/>
    </xf>
    <xf numFmtId="42" fontId="8" fillId="0" borderId="66" xfId="4" applyNumberFormat="1" applyFont="1" applyBorder="1" applyAlignment="1">
      <alignment horizontal="center" vertical="center" wrapText="1"/>
    </xf>
    <xf numFmtId="42" fontId="28" fillId="8" borderId="67" xfId="4" applyNumberFormat="1" applyFont="1" applyFill="1" applyBorder="1" applyAlignment="1">
      <alignment horizontal="center" vertical="center" wrapText="1"/>
    </xf>
    <xf numFmtId="42" fontId="8" fillId="0" borderId="42" xfId="4" applyNumberFormat="1" applyFont="1" applyBorder="1" applyAlignment="1">
      <alignment horizontal="center" vertical="center" wrapText="1"/>
    </xf>
    <xf numFmtId="42" fontId="8" fillId="0" borderId="68" xfId="4" applyNumberFormat="1" applyFont="1" applyBorder="1" applyAlignment="1">
      <alignment horizontal="center" vertical="center" wrapText="1"/>
    </xf>
    <xf numFmtId="42" fontId="8" fillId="0" borderId="69" xfId="4" applyNumberFormat="1" applyFont="1" applyBorder="1" applyAlignment="1">
      <alignment horizontal="center" vertical="center" wrapText="1"/>
    </xf>
    <xf numFmtId="42" fontId="3" fillId="0" borderId="70" xfId="5" applyNumberFormat="1" applyFont="1" applyBorder="1" applyAlignment="1">
      <alignment horizontal="center" vertical="center" wrapText="1"/>
    </xf>
    <xf numFmtId="0" fontId="26" fillId="0" borderId="58" xfId="4" applyFont="1" applyBorder="1" applyAlignment="1">
      <alignment horizontal="center" vertical="center" wrapText="1"/>
    </xf>
    <xf numFmtId="0" fontId="26" fillId="0" borderId="63" xfId="4" applyFont="1" applyFill="1" applyBorder="1" applyAlignment="1">
      <alignment horizontal="center" vertical="center" wrapText="1"/>
    </xf>
    <xf numFmtId="42" fontId="4" fillId="0" borderId="71" xfId="4" applyNumberFormat="1" applyFont="1" applyFill="1" applyBorder="1" applyAlignment="1">
      <alignment horizontal="center" vertical="center" wrapText="1" readingOrder="1"/>
    </xf>
    <xf numFmtId="42" fontId="4" fillId="0" borderId="72" xfId="4" applyNumberFormat="1" applyFont="1" applyFill="1" applyBorder="1" applyAlignment="1">
      <alignment horizontal="center" vertical="center" wrapText="1" readingOrder="1"/>
    </xf>
    <xf numFmtId="0" fontId="14" fillId="0" borderId="0" xfId="4" applyFont="1" applyFill="1" applyBorder="1"/>
    <xf numFmtId="0" fontId="27" fillId="0" borderId="64" xfId="4" applyFont="1" applyBorder="1" applyAlignment="1">
      <alignment horizontal="center" vertical="center" wrapText="1"/>
    </xf>
    <xf numFmtId="42" fontId="3" fillId="0" borderId="73" xfId="4" applyNumberFormat="1" applyFont="1" applyFill="1" applyBorder="1" applyAlignment="1">
      <alignment horizontal="center" vertical="center" wrapText="1" readingOrder="1"/>
    </xf>
    <xf numFmtId="42" fontId="3" fillId="0" borderId="74" xfId="4" applyNumberFormat="1" applyFont="1" applyFill="1" applyBorder="1" applyAlignment="1">
      <alignment horizontal="center" vertical="center" wrapText="1" readingOrder="1"/>
    </xf>
    <xf numFmtId="42" fontId="3" fillId="0" borderId="63" xfId="4" applyNumberFormat="1" applyFont="1" applyFill="1" applyBorder="1" applyAlignment="1">
      <alignment horizontal="center" vertical="center" wrapText="1" readingOrder="1"/>
    </xf>
    <xf numFmtId="42" fontId="14" fillId="0" borderId="0" xfId="4" applyNumberFormat="1" applyFont="1"/>
    <xf numFmtId="0" fontId="27" fillId="0" borderId="63" xfId="4" applyFont="1" applyBorder="1" applyAlignment="1">
      <alignment horizontal="center" vertical="center" wrapText="1"/>
    </xf>
    <xf numFmtId="42" fontId="3" fillId="0" borderId="71" xfId="4" applyNumberFormat="1" applyFont="1" applyFill="1" applyBorder="1" applyAlignment="1">
      <alignment horizontal="center" vertical="center" wrapText="1" readingOrder="1"/>
    </xf>
    <xf numFmtId="42" fontId="3" fillId="0" borderId="72" xfId="4" applyNumberFormat="1" applyFont="1" applyFill="1" applyBorder="1" applyAlignment="1">
      <alignment horizontal="center" vertical="center" wrapText="1" readingOrder="1"/>
    </xf>
    <xf numFmtId="0" fontId="26" fillId="0" borderId="75" xfId="4" applyFont="1" applyBorder="1" applyAlignment="1">
      <alignment horizontal="center" vertical="center" wrapText="1"/>
    </xf>
    <xf numFmtId="166" fontId="26" fillId="0" borderId="16" xfId="6" applyNumberFormat="1" applyFont="1" applyBorder="1" applyAlignment="1">
      <alignment horizontal="center" vertical="center" wrapText="1"/>
    </xf>
    <xf numFmtId="166" fontId="26" fillId="0" borderId="76" xfId="6" applyNumberFormat="1" applyFont="1" applyBorder="1" applyAlignment="1">
      <alignment horizontal="center" vertical="center" wrapText="1"/>
    </xf>
    <xf numFmtId="0" fontId="26" fillId="0" borderId="0" xfId="4" applyFont="1" applyBorder="1" applyAlignment="1">
      <alignment horizontal="center" vertical="center" wrapText="1"/>
    </xf>
    <xf numFmtId="166" fontId="26" fillId="0" borderId="0" xfId="6" applyNumberFormat="1" applyFont="1" applyBorder="1" applyAlignment="1">
      <alignment horizontal="center" vertical="center" wrapText="1"/>
    </xf>
    <xf numFmtId="179" fontId="25" fillId="7" borderId="77" xfId="4" applyNumberFormat="1" applyFont="1" applyFill="1" applyBorder="1" applyAlignment="1">
      <alignment horizontal="center"/>
    </xf>
    <xf numFmtId="42" fontId="27" fillId="0" borderId="30" xfId="4" applyNumberFormat="1" applyFont="1" applyBorder="1" applyAlignment="1">
      <alignment horizontal="center" vertical="center" wrapText="1"/>
    </xf>
    <xf numFmtId="42" fontId="27" fillId="0" borderId="78" xfId="4" applyNumberFormat="1" applyFont="1" applyBorder="1" applyAlignment="1">
      <alignment horizontal="center" vertical="center" wrapText="1"/>
    </xf>
    <xf numFmtId="42" fontId="27" fillId="0" borderId="79" xfId="4" applyNumberFormat="1" applyFont="1" applyBorder="1" applyAlignment="1">
      <alignment horizontal="center" vertical="center" wrapText="1"/>
    </xf>
    <xf numFmtId="42" fontId="27" fillId="0" borderId="80" xfId="5" applyNumberFormat="1" applyFont="1" applyBorder="1" applyAlignment="1">
      <alignment horizontal="center" vertical="center" wrapText="1"/>
    </xf>
    <xf numFmtId="0" fontId="25" fillId="0" borderId="0" xfId="4" applyFont="1"/>
    <xf numFmtId="0" fontId="29" fillId="0" borderId="0" xfId="4" applyFont="1"/>
    <xf numFmtId="42" fontId="27" fillId="0" borderId="29" xfId="4" applyNumberFormat="1" applyFont="1" applyBorder="1" applyAlignment="1">
      <alignment horizontal="center" vertical="center" wrapText="1"/>
    </xf>
    <xf numFmtId="42" fontId="27" fillId="0" borderId="31" xfId="4" applyNumberFormat="1" applyFont="1" applyBorder="1" applyAlignment="1">
      <alignment horizontal="center" vertical="center" wrapText="1"/>
    </xf>
    <xf numFmtId="42" fontId="27" fillId="0" borderId="81" xfId="4" applyNumberFormat="1" applyFont="1" applyBorder="1" applyAlignment="1">
      <alignment horizontal="center" vertical="center" wrapText="1"/>
    </xf>
    <xf numFmtId="42" fontId="27" fillId="0" borderId="39" xfId="4" applyNumberFormat="1" applyFont="1" applyBorder="1" applyAlignment="1">
      <alignment horizontal="center" vertical="center" wrapText="1"/>
    </xf>
    <xf numFmtId="42" fontId="8" fillId="0" borderId="26" xfId="4" applyNumberFormat="1" applyFont="1" applyBorder="1" applyAlignment="1">
      <alignment horizontal="center" vertical="center" wrapText="1"/>
    </xf>
    <xf numFmtId="42" fontId="4" fillId="0" borderId="58" xfId="4" applyNumberFormat="1" applyFont="1" applyFill="1" applyBorder="1" applyAlignment="1">
      <alignment horizontal="center" vertical="center" wrapText="1" readingOrder="1"/>
    </xf>
    <xf numFmtId="0" fontId="26" fillId="0" borderId="40" xfId="4" applyFont="1" applyFill="1" applyBorder="1" applyAlignment="1">
      <alignment horizontal="center" vertical="center" wrapText="1"/>
    </xf>
    <xf numFmtId="42" fontId="4" fillId="0" borderId="40" xfId="4" applyNumberFormat="1" applyFont="1" applyFill="1" applyBorder="1" applyAlignment="1">
      <alignment horizontal="center" vertical="center" wrapText="1" readingOrder="1"/>
    </xf>
    <xf numFmtId="42" fontId="4" fillId="0" borderId="63" xfId="4" applyNumberFormat="1" applyFont="1" applyFill="1" applyBorder="1" applyAlignment="1">
      <alignment horizontal="center" vertical="center" wrapText="1" readingOrder="1"/>
    </xf>
    <xf numFmtId="0" fontId="27" fillId="0" borderId="43" xfId="4" applyFont="1" applyBorder="1" applyAlignment="1">
      <alignment horizontal="center" vertical="center" wrapText="1"/>
    </xf>
    <xf numFmtId="42" fontId="3" fillId="0" borderId="43" xfId="4" applyNumberFormat="1" applyFont="1" applyFill="1" applyBorder="1" applyAlignment="1">
      <alignment horizontal="center" vertical="center" wrapText="1" readingOrder="1"/>
    </xf>
    <xf numFmtId="0" fontId="27" fillId="0" borderId="40" xfId="4" applyFont="1" applyBorder="1" applyAlignment="1">
      <alignment horizontal="center" vertical="center" wrapText="1"/>
    </xf>
    <xf numFmtId="42" fontId="3" fillId="0" borderId="40" xfId="4" applyNumberFormat="1" applyFont="1" applyFill="1" applyBorder="1" applyAlignment="1">
      <alignment horizontal="center" vertical="center" wrapText="1" readingOrder="1"/>
    </xf>
    <xf numFmtId="0" fontId="26" fillId="0" borderId="82" xfId="4" applyFont="1" applyBorder="1" applyAlignment="1">
      <alignment horizontal="center" vertical="center" wrapText="1"/>
    </xf>
    <xf numFmtId="166" fontId="26" fillId="0" borderId="82" xfId="6" applyNumberFormat="1" applyFont="1" applyBorder="1" applyAlignment="1">
      <alignment horizontal="center" vertical="center" wrapText="1"/>
    </xf>
    <xf numFmtId="166" fontId="26" fillId="0" borderId="75" xfId="6" applyNumberFormat="1" applyFont="1" applyBorder="1" applyAlignment="1">
      <alignment horizontal="center" vertical="center" wrapText="1"/>
    </xf>
    <xf numFmtId="174" fontId="25" fillId="7" borderId="77" xfId="4" applyNumberFormat="1" applyFont="1" applyFill="1" applyBorder="1" applyAlignment="1">
      <alignment horizontal="center"/>
    </xf>
    <xf numFmtId="174" fontId="26" fillId="0" borderId="80" xfId="4" applyNumberFormat="1" applyFont="1" applyBorder="1" applyAlignment="1">
      <alignment horizontal="center" vertical="center" wrapText="1"/>
    </xf>
    <xf numFmtId="1" fontId="27" fillId="0" borderId="30" xfId="4" applyNumberFormat="1" applyFont="1" applyBorder="1" applyAlignment="1">
      <alignment horizontal="center" wrapText="1"/>
    </xf>
    <xf numFmtId="1" fontId="27" fillId="0" borderId="30" xfId="4" applyNumberFormat="1" applyFont="1" applyBorder="1" applyAlignment="1">
      <alignment horizontal="center" vertical="center" wrapText="1"/>
    </xf>
    <xf numFmtId="1" fontId="27" fillId="0" borderId="78" xfId="4" applyNumberFormat="1" applyFont="1" applyBorder="1" applyAlignment="1">
      <alignment horizontal="center" vertical="center" wrapText="1"/>
    </xf>
    <xf numFmtId="1" fontId="27" fillId="0" borderId="79" xfId="4" applyNumberFormat="1" applyFont="1" applyBorder="1" applyAlignment="1">
      <alignment horizontal="center" vertical="center" wrapText="1"/>
    </xf>
    <xf numFmtId="1" fontId="27" fillId="0" borderId="31" xfId="4" applyNumberFormat="1" applyFont="1" applyBorder="1" applyAlignment="1">
      <alignment horizontal="center" vertical="center" wrapText="1"/>
    </xf>
    <xf numFmtId="1" fontId="8" fillId="0" borderId="59" xfId="4" applyNumberFormat="1" applyFont="1" applyBorder="1" applyAlignment="1">
      <alignment horizontal="center" vertical="center" wrapText="1"/>
    </xf>
    <xf numFmtId="1" fontId="27" fillId="0" borderId="59" xfId="4" applyNumberFormat="1" applyFont="1" applyBorder="1" applyAlignment="1">
      <alignment horizontal="center" vertical="center" wrapText="1"/>
    </xf>
    <xf numFmtId="1" fontId="27" fillId="0" borderId="60" xfId="4" applyNumberFormat="1" applyFont="1" applyBorder="1" applyAlignment="1">
      <alignment horizontal="center" vertical="center" wrapText="1"/>
    </xf>
    <xf numFmtId="1" fontId="27" fillId="0" borderId="61" xfId="4" applyNumberFormat="1" applyFont="1" applyBorder="1" applyAlignment="1">
      <alignment horizontal="center" vertical="center" wrapText="1"/>
    </xf>
    <xf numFmtId="1" fontId="27" fillId="0" borderId="81" xfId="4" applyNumberFormat="1" applyFont="1" applyBorder="1" applyAlignment="1">
      <alignment horizontal="center" vertical="center" wrapText="1"/>
    </xf>
    <xf numFmtId="1" fontId="27" fillId="8" borderId="0" xfId="4" applyNumberFormat="1" applyFont="1" applyFill="1" applyBorder="1" applyAlignment="1">
      <alignment horizontal="center" vertical="center" wrapText="1"/>
    </xf>
    <xf numFmtId="1" fontId="8" fillId="0" borderId="25" xfId="4" applyNumberFormat="1" applyFont="1" applyBorder="1" applyAlignment="1">
      <alignment horizontal="center" vertical="center" wrapText="1"/>
    </xf>
    <xf numFmtId="1" fontId="27" fillId="0" borderId="41" xfId="4" applyNumberFormat="1" applyFont="1" applyBorder="1" applyAlignment="1">
      <alignment horizontal="center" vertical="center" wrapText="1"/>
    </xf>
    <xf numFmtId="1" fontId="27" fillId="0" borderId="42" xfId="4" applyNumberFormat="1" applyFont="1" applyBorder="1" applyAlignment="1">
      <alignment horizontal="center" vertical="center" wrapText="1"/>
    </xf>
    <xf numFmtId="1" fontId="27" fillId="0" borderId="25" xfId="4" applyNumberFormat="1" applyFont="1" applyBorder="1" applyAlignment="1">
      <alignment horizontal="center" vertical="center" wrapText="1"/>
    </xf>
    <xf numFmtId="1" fontId="27" fillId="0" borderId="26" xfId="4" applyNumberFormat="1" applyFont="1" applyBorder="1" applyAlignment="1">
      <alignment horizontal="center" vertical="center" wrapText="1"/>
    </xf>
    <xf numFmtId="1" fontId="3" fillId="8" borderId="0" xfId="4" applyNumberFormat="1" applyFont="1" applyFill="1" applyBorder="1" applyAlignment="1">
      <alignment horizontal="center" vertical="center" wrapText="1"/>
    </xf>
    <xf numFmtId="1" fontId="3" fillId="8" borderId="45" xfId="4" applyNumberFormat="1" applyFont="1" applyFill="1" applyBorder="1" applyAlignment="1">
      <alignment horizontal="center" vertical="center" wrapText="1"/>
    </xf>
    <xf numFmtId="1" fontId="8" fillId="0" borderId="66" xfId="4" applyNumberFormat="1" applyFont="1" applyBorder="1" applyAlignment="1">
      <alignment horizontal="center" vertical="center" wrapText="1"/>
    </xf>
    <xf numFmtId="1" fontId="3" fillId="0" borderId="42" xfId="4" applyNumberFormat="1" applyFont="1" applyBorder="1" applyAlignment="1">
      <alignment horizontal="center" vertical="center" wrapText="1"/>
    </xf>
    <xf numFmtId="1" fontId="3" fillId="0" borderId="25" xfId="4" applyNumberFormat="1" applyFont="1" applyBorder="1" applyAlignment="1">
      <alignment horizontal="center" vertical="center" wrapText="1"/>
    </xf>
    <xf numFmtId="1" fontId="3" fillId="0" borderId="41" xfId="4" applyNumberFormat="1" applyFont="1" applyBorder="1" applyAlignment="1">
      <alignment horizontal="center" vertical="center" wrapText="1"/>
    </xf>
    <xf numFmtId="1" fontId="3" fillId="0" borderId="26" xfId="4" applyNumberFormat="1" applyFont="1" applyBorder="1" applyAlignment="1">
      <alignment horizontal="center" vertical="center" wrapText="1"/>
    </xf>
    <xf numFmtId="1" fontId="3" fillId="8" borderId="44" xfId="4" applyNumberFormat="1" applyFont="1" applyFill="1" applyBorder="1" applyAlignment="1">
      <alignment horizontal="center" vertical="center" wrapText="1"/>
    </xf>
    <xf numFmtId="1" fontId="3" fillId="8" borderId="23" xfId="4" applyNumberFormat="1" applyFont="1" applyFill="1" applyBorder="1" applyAlignment="1">
      <alignment horizontal="center" vertical="center" wrapText="1"/>
    </xf>
    <xf numFmtId="1" fontId="8" fillId="0" borderId="46" xfId="4" applyNumberFormat="1" applyFont="1" applyBorder="1" applyAlignment="1">
      <alignment horizontal="center" vertical="center" wrapText="1"/>
    </xf>
    <xf numFmtId="1" fontId="3" fillId="8" borderId="67" xfId="4" applyNumberFormat="1" applyFont="1" applyFill="1" applyBorder="1" applyAlignment="1">
      <alignment horizontal="center" vertical="center" wrapText="1"/>
    </xf>
    <xf numFmtId="1" fontId="8" fillId="0" borderId="42" xfId="4" applyNumberFormat="1" applyFont="1" applyBorder="1" applyAlignment="1">
      <alignment horizontal="center" vertical="center" wrapText="1"/>
    </xf>
    <xf numFmtId="1" fontId="8" fillId="0" borderId="68" xfId="4" applyNumberFormat="1" applyFont="1" applyBorder="1" applyAlignment="1">
      <alignment horizontal="center" vertical="center" wrapText="1"/>
    </xf>
    <xf numFmtId="1" fontId="3" fillId="8" borderId="6" xfId="4" applyNumberFormat="1" applyFont="1" applyFill="1" applyBorder="1" applyAlignment="1">
      <alignment horizontal="center" vertical="center" wrapText="1"/>
    </xf>
    <xf numFmtId="1" fontId="3" fillId="8" borderId="37" xfId="4" applyNumberFormat="1" applyFont="1" applyFill="1" applyBorder="1" applyAlignment="1">
      <alignment horizontal="center" vertical="center" wrapText="1"/>
    </xf>
    <xf numFmtId="1" fontId="3" fillId="8" borderId="48" xfId="4" applyNumberFormat="1" applyFont="1" applyFill="1" applyBorder="1" applyAlignment="1">
      <alignment horizontal="center" vertical="center" wrapText="1"/>
    </xf>
    <xf numFmtId="1" fontId="8" fillId="0" borderId="49" xfId="4" applyNumberFormat="1" applyFont="1" applyBorder="1" applyAlignment="1">
      <alignment horizontal="center" vertical="center" wrapText="1"/>
    </xf>
    <xf numFmtId="1" fontId="4" fillId="0" borderId="50" xfId="4" applyNumberFormat="1" applyFont="1" applyFill="1" applyBorder="1" applyAlignment="1">
      <alignment horizontal="center" vertical="center" wrapText="1"/>
    </xf>
    <xf numFmtId="1" fontId="4" fillId="0" borderId="51" xfId="4" applyNumberFormat="1" applyFont="1" applyFill="1" applyBorder="1" applyAlignment="1">
      <alignment horizontal="center" vertical="center" wrapText="1"/>
    </xf>
    <xf numFmtId="0" fontId="26" fillId="0" borderId="83" xfId="4" applyFont="1" applyFill="1" applyBorder="1" applyAlignment="1">
      <alignment horizontal="center" vertical="center" wrapText="1"/>
    </xf>
    <xf numFmtId="1" fontId="4" fillId="0" borderId="53" xfId="4" applyNumberFormat="1" applyFont="1" applyFill="1" applyBorder="1" applyAlignment="1">
      <alignment horizontal="center" vertical="center" wrapText="1"/>
    </xf>
    <xf numFmtId="1" fontId="4" fillId="0" borderId="54" xfId="4" applyNumberFormat="1" applyFont="1" applyFill="1" applyBorder="1" applyAlignment="1">
      <alignment horizontal="center" vertical="center" wrapText="1"/>
    </xf>
    <xf numFmtId="0" fontId="3" fillId="0" borderId="0" xfId="1" applyFont="1" applyBorder="1"/>
    <xf numFmtId="1" fontId="3" fillId="0" borderId="0" xfId="1" applyNumberFormat="1" applyFont="1" applyBorder="1"/>
    <xf numFmtId="1" fontId="3" fillId="0" borderId="0" xfId="2" applyNumberFormat="1" applyFont="1" applyBorder="1"/>
    <xf numFmtId="0" fontId="3" fillId="0" borderId="0" xfId="1" applyFont="1" applyBorder="1" applyAlignment="1">
      <alignment horizontal="left"/>
    </xf>
    <xf numFmtId="1" fontId="3" fillId="0" borderId="0" xfId="1" applyNumberFormat="1" applyFont="1"/>
    <xf numFmtId="1" fontId="3" fillId="0" borderId="0" xfId="2" applyNumberFormat="1" applyFont="1"/>
    <xf numFmtId="1" fontId="5" fillId="0" borderId="0" xfId="1" applyNumberFormat="1" applyFont="1" applyFill="1" applyBorder="1" applyAlignment="1">
      <alignment horizontal="right"/>
    </xf>
    <xf numFmtId="1" fontId="3" fillId="0" borderId="0" xfId="2" applyNumberFormat="1" applyFont="1" applyFill="1" applyBorder="1"/>
    <xf numFmtId="2" fontId="3" fillId="0" borderId="0" xfId="1" applyNumberFormat="1" applyFont="1" applyBorder="1"/>
    <xf numFmtId="164" fontId="3" fillId="0" borderId="0" xfId="2" applyNumberFormat="1" applyFont="1" applyBorder="1"/>
    <xf numFmtId="180" fontId="3" fillId="0" borderId="0" xfId="1" applyNumberFormat="1" applyFont="1" applyBorder="1"/>
    <xf numFmtId="180" fontId="3" fillId="0" borderId="0" xfId="1" applyNumberFormat="1" applyFont="1"/>
    <xf numFmtId="164" fontId="11" fillId="0" borderId="0" xfId="2" applyNumberFormat="1" applyFont="1" applyFill="1" applyBorder="1"/>
    <xf numFmtId="0" fontId="3" fillId="0" borderId="0" xfId="1" quotePrefix="1" applyFont="1"/>
    <xf numFmtId="0" fontId="25" fillId="0" borderId="0" xfId="1" applyFont="1"/>
    <xf numFmtId="181" fontId="5" fillId="0" borderId="6" xfId="2" applyNumberFormat="1" applyFont="1" applyFill="1" applyBorder="1" applyAlignment="1">
      <alignment horizontal="right"/>
    </xf>
    <xf numFmtId="181" fontId="5" fillId="0" borderId="0" xfId="2" applyNumberFormat="1" applyFont="1" applyFill="1" applyBorder="1" applyAlignment="1">
      <alignment horizontal="right"/>
    </xf>
    <xf numFmtId="168" fontId="5" fillId="0" borderId="0" xfId="2" applyNumberFormat="1" applyFont="1" applyBorder="1"/>
    <xf numFmtId="168" fontId="5" fillId="0" borderId="0" xfId="1" applyNumberFormat="1" applyFont="1"/>
    <xf numFmtId="44" fontId="30" fillId="0" borderId="0" xfId="1" applyNumberFormat="1" applyFont="1"/>
    <xf numFmtId="0" fontId="5" fillId="0" borderId="0" xfId="1" applyFont="1" applyBorder="1"/>
    <xf numFmtId="44" fontId="5" fillId="0" borderId="0" xfId="1" applyNumberFormat="1" applyFont="1"/>
    <xf numFmtId="44" fontId="30" fillId="0" borderId="0" xfId="2" applyNumberFormat="1" applyFont="1"/>
    <xf numFmtId="0" fontId="5" fillId="0" borderId="5" xfId="1" applyFont="1" applyBorder="1" applyAlignment="1">
      <alignment horizontal="right"/>
    </xf>
    <xf numFmtId="168" fontId="5" fillId="0" borderId="5" xfId="2" applyNumberFormat="1" applyFont="1" applyBorder="1"/>
    <xf numFmtId="168" fontId="5" fillId="0" borderId="5" xfId="1" applyNumberFormat="1" applyFont="1" applyBorder="1"/>
    <xf numFmtId="168" fontId="30" fillId="0" borderId="5" xfId="1" applyNumberFormat="1" applyFont="1" applyBorder="1" applyAlignment="1">
      <alignment horizontal="center"/>
    </xf>
    <xf numFmtId="168" fontId="30" fillId="0" borderId="5" xfId="2" applyNumberFormat="1" applyFont="1" applyBorder="1" applyAlignment="1">
      <alignment horizontal="center"/>
    </xf>
    <xf numFmtId="0" fontId="3" fillId="0" borderId="5" xfId="1" applyFont="1" applyBorder="1"/>
    <xf numFmtId="168" fontId="4" fillId="0" borderId="0" xfId="2" applyNumberFormat="1" applyFont="1"/>
    <xf numFmtId="166" fontId="5" fillId="0" borderId="0" xfId="1" applyNumberFormat="1" applyFont="1" applyFill="1" applyBorder="1" applyAlignment="1">
      <alignment horizontal="right"/>
    </xf>
    <xf numFmtId="166" fontId="3" fillId="0" borderId="0" xfId="1" applyNumberFormat="1" applyFont="1" applyFill="1" applyBorder="1"/>
    <xf numFmtId="166" fontId="5" fillId="0" borderId="0" xfId="1" applyNumberFormat="1" applyFont="1" applyFill="1" applyBorder="1"/>
    <xf numFmtId="164" fontId="3" fillId="0" borderId="0" xfId="2" applyNumberFormat="1" applyFont="1" applyFill="1" applyBorder="1"/>
    <xf numFmtId="164" fontId="3" fillId="0" borderId="6" xfId="2" applyNumberFormat="1" applyFont="1" applyFill="1" applyBorder="1"/>
    <xf numFmtId="0" fontId="3" fillId="0" borderId="6" xfId="1" applyFont="1" applyFill="1" applyBorder="1"/>
    <xf numFmtId="182" fontId="8" fillId="4" borderId="13" xfId="1" applyNumberFormat="1" applyFont="1" applyFill="1" applyBorder="1" applyAlignment="1">
      <alignment horizontal="right"/>
    </xf>
    <xf numFmtId="0" fontId="3" fillId="0" borderId="6" xfId="1" applyFont="1" applyFill="1" applyBorder="1" applyAlignment="1">
      <alignment horizontal="left"/>
    </xf>
    <xf numFmtId="170" fontId="3" fillId="0" borderId="0" xfId="2" applyNumberFormat="1" applyFont="1" applyFill="1" applyBorder="1" applyAlignment="1">
      <alignment horizontal="right"/>
    </xf>
    <xf numFmtId="166" fontId="5" fillId="0" borderId="0" xfId="7" applyNumberFormat="1" applyFont="1" applyFill="1" applyBorder="1" applyAlignment="1">
      <alignment horizontal="right"/>
    </xf>
    <xf numFmtId="168" fontId="4" fillId="0" borderId="6" xfId="2" applyNumberFormat="1" applyFont="1" applyBorder="1"/>
    <xf numFmtId="0" fontId="4" fillId="0" borderId="0" xfId="1" applyFont="1" applyBorder="1"/>
    <xf numFmtId="169" fontId="3" fillId="0" borderId="0" xfId="2" applyNumberFormat="1" applyFont="1" applyFill="1" applyBorder="1"/>
    <xf numFmtId="169" fontId="8" fillId="0" borderId="0" xfId="2" applyNumberFormat="1" applyFont="1" applyFill="1" applyBorder="1"/>
    <xf numFmtId="0" fontId="9" fillId="0" borderId="0" xfId="1" applyFont="1" applyBorder="1"/>
    <xf numFmtId="0" fontId="3" fillId="0" borderId="0" xfId="1" applyFont="1" applyAlignment="1">
      <alignment horizontal="left"/>
    </xf>
    <xf numFmtId="166" fontId="5" fillId="0" borderId="0" xfId="7" applyNumberFormat="1" applyFont="1" applyBorder="1" applyAlignment="1">
      <alignment horizontal="right"/>
    </xf>
    <xf numFmtId="166" fontId="5" fillId="0" borderId="0" xfId="7" applyNumberFormat="1" applyFont="1" applyAlignment="1">
      <alignment horizontal="right"/>
    </xf>
    <xf numFmtId="166" fontId="8" fillId="0" borderId="0" xfId="2" applyNumberFormat="1" applyFont="1" applyFill="1" applyBorder="1"/>
    <xf numFmtId="166" fontId="5" fillId="0" borderId="0" xfId="1" applyNumberFormat="1" applyFont="1" applyAlignment="1">
      <alignment horizontal="left"/>
    </xf>
    <xf numFmtId="169" fontId="7" fillId="0" borderId="0" xfId="2" applyNumberFormat="1" applyFont="1" applyFill="1" applyBorder="1"/>
    <xf numFmtId="168" fontId="4" fillId="0" borderId="0" xfId="3" applyNumberFormat="1" applyFont="1" applyFill="1" applyBorder="1" applyAlignment="1">
      <alignment horizontal="right"/>
    </xf>
    <xf numFmtId="168" fontId="4" fillId="0" borderId="0" xfId="3" applyNumberFormat="1" applyFont="1" applyBorder="1"/>
    <xf numFmtId="6" fontId="4" fillId="0" borderId="0" xfId="1" applyNumberFormat="1" applyFont="1" applyBorder="1"/>
    <xf numFmtId="0" fontId="4" fillId="0" borderId="5" xfId="1" applyFont="1" applyBorder="1"/>
    <xf numFmtId="169" fontId="7" fillId="0" borderId="5" xfId="2" applyNumberFormat="1" applyFont="1" applyFill="1" applyBorder="1"/>
    <xf numFmtId="0" fontId="4" fillId="0" borderId="5" xfId="1" applyFont="1" applyBorder="1" applyAlignment="1">
      <alignment horizontal="left"/>
    </xf>
    <xf numFmtId="168" fontId="3" fillId="0" borderId="6" xfId="2" applyNumberFormat="1" applyFont="1" applyFill="1" applyBorder="1"/>
    <xf numFmtId="169" fontId="8" fillId="4" borderId="13" xfId="2" applyNumberFormat="1" applyFont="1" applyFill="1" applyBorder="1"/>
    <xf numFmtId="0" fontId="3" fillId="0" borderId="6" xfId="1" applyFont="1" applyBorder="1" applyAlignment="1">
      <alignment horizontal="left"/>
    </xf>
    <xf numFmtId="183" fontId="3" fillId="0" borderId="6" xfId="2" applyNumberFormat="1" applyFont="1" applyFill="1" applyBorder="1"/>
    <xf numFmtId="183" fontId="8" fillId="4" borderId="11" xfId="2" applyNumberFormat="1" applyFont="1" applyFill="1" applyBorder="1"/>
    <xf numFmtId="183" fontId="3" fillId="0" borderId="0" xfId="2" applyNumberFormat="1" applyFont="1" applyFill="1" applyBorder="1"/>
    <xf numFmtId="183" fontId="8" fillId="4" borderId="12" xfId="2" applyNumberFormat="1" applyFont="1" applyFill="1" applyBorder="1" applyAlignment="1">
      <alignment wrapText="1"/>
    </xf>
    <xf numFmtId="183" fontId="8" fillId="4" borderId="12" xfId="2" applyNumberFormat="1" applyFont="1" applyFill="1" applyBorder="1"/>
    <xf numFmtId="168" fontId="3" fillId="0" borderId="0" xfId="2" applyNumberFormat="1" applyFont="1" applyFill="1" applyBorder="1"/>
    <xf numFmtId="169" fontId="8" fillId="4" borderId="10" xfId="2" applyNumberFormat="1" applyFont="1" applyFill="1" applyBorder="1"/>
    <xf numFmtId="184" fontId="3" fillId="0" borderId="0" xfId="2" applyNumberFormat="1" applyFont="1" applyFill="1" applyBorder="1"/>
    <xf numFmtId="181" fontId="3" fillId="0" borderId="0" xfId="2" applyNumberFormat="1" applyFont="1"/>
    <xf numFmtId="164" fontId="3" fillId="0" borderId="0" xfId="2" applyNumberFormat="1" applyFont="1" applyFill="1" applyBorder="1" applyAlignment="1">
      <alignment horizontal="right"/>
    </xf>
    <xf numFmtId="185" fontId="3" fillId="0" borderId="0" xfId="2" applyNumberFormat="1" applyFont="1" applyFill="1" applyBorder="1"/>
    <xf numFmtId="166" fontId="3" fillId="0" borderId="0" xfId="1" applyNumberFormat="1" applyFont="1" applyBorder="1"/>
    <xf numFmtId="166" fontId="5" fillId="0" borderId="0" xfId="1" applyNumberFormat="1" applyFont="1" applyBorder="1" applyAlignment="1">
      <alignment horizontal="left"/>
    </xf>
    <xf numFmtId="0" fontId="4" fillId="0" borderId="0" xfId="1" applyFont="1" applyBorder="1" applyAlignment="1">
      <alignment horizontal="left"/>
    </xf>
    <xf numFmtId="44" fontId="8" fillId="4" borderId="10" xfId="3" applyFont="1" applyFill="1" applyBorder="1"/>
    <xf numFmtId="168" fontId="3" fillId="0" borderId="0" xfId="3" applyNumberFormat="1" applyFont="1" applyFill="1" applyBorder="1" applyAlignment="1">
      <alignment horizontal="right"/>
    </xf>
    <xf numFmtId="168" fontId="3" fillId="0" borderId="0" xfId="3" applyNumberFormat="1" applyFont="1" applyBorder="1"/>
    <xf numFmtId="9" fontId="5" fillId="0" borderId="0" xfId="7" applyNumberFormat="1" applyFont="1" applyAlignment="1">
      <alignment horizontal="right"/>
    </xf>
    <xf numFmtId="0" fontId="5" fillId="0" borderId="0" xfId="1" applyFont="1" applyAlignment="1">
      <alignment horizontal="left" indent="1"/>
    </xf>
    <xf numFmtId="168" fontId="4" fillId="0" borderId="5" xfId="3" applyNumberFormat="1" applyFont="1" applyFill="1" applyBorder="1"/>
    <xf numFmtId="0" fontId="31" fillId="0" borderId="0" xfId="1" applyFont="1" applyFill="1"/>
    <xf numFmtId="165" fontId="32" fillId="0" borderId="0" xfId="2" applyNumberFormat="1" applyFont="1" applyFill="1" applyBorder="1"/>
    <xf numFmtId="0" fontId="3" fillId="0" borderId="0" xfId="1" applyFont="1" applyFill="1"/>
    <xf numFmtId="165" fontId="3" fillId="0" borderId="0" xfId="2" applyNumberFormat="1" applyFont="1" applyFill="1" applyBorder="1"/>
    <xf numFmtId="183" fontId="8" fillId="4" borderId="84" xfId="2" applyNumberFormat="1" applyFont="1" applyFill="1" applyBorder="1"/>
    <xf numFmtId="165" fontId="8" fillId="4" borderId="85" xfId="2" applyNumberFormat="1" applyFont="1" applyFill="1" applyBorder="1"/>
    <xf numFmtId="165" fontId="8" fillId="4" borderId="7" xfId="2" applyNumberFormat="1" applyFont="1" applyFill="1" applyBorder="1"/>
    <xf numFmtId="165" fontId="8" fillId="4" borderId="86" xfId="2" applyNumberFormat="1" applyFont="1" applyFill="1" applyBorder="1"/>
    <xf numFmtId="175" fontId="3" fillId="0" borderId="5" xfId="2" applyNumberFormat="1" applyFont="1" applyFill="1" applyBorder="1" applyAlignment="1">
      <alignment horizontal="right"/>
    </xf>
    <xf numFmtId="174" fontId="4" fillId="0" borderId="18" xfId="1" applyNumberFormat="1" applyFont="1" applyFill="1" applyBorder="1" applyAlignment="1">
      <alignment horizontal="right"/>
    </xf>
    <xf numFmtId="177" fontId="4" fillId="0" borderId="16" xfId="1" applyNumberFormat="1" applyFont="1" applyFill="1" applyBorder="1" applyAlignment="1">
      <alignment horizontal="center"/>
    </xf>
    <xf numFmtId="178" fontId="4" fillId="0" borderId="16" xfId="1" applyNumberFormat="1" applyFont="1" applyFill="1" applyBorder="1" applyAlignment="1">
      <alignment horizontal="center"/>
    </xf>
    <xf numFmtId="164" fontId="11" fillId="0" borderId="0" xfId="1" applyNumberFormat="1" applyFont="1"/>
    <xf numFmtId="164" fontId="11" fillId="0" borderId="0" xfId="2" applyNumberFormat="1" applyFont="1"/>
    <xf numFmtId="0" fontId="15" fillId="0" borderId="0" xfId="1" applyFont="1"/>
    <xf numFmtId="0" fontId="11" fillId="6" borderId="87" xfId="1" applyFont="1" applyFill="1" applyBorder="1"/>
    <xf numFmtId="0" fontId="3" fillId="6" borderId="0" xfId="1" applyFont="1" applyFill="1"/>
    <xf numFmtId="49" fontId="4" fillId="9" borderId="19" xfId="1" applyNumberFormat="1" applyFont="1" applyFill="1" applyBorder="1" applyAlignment="1">
      <alignment horizontal="left"/>
    </xf>
    <xf numFmtId="49" fontId="4" fillId="0" borderId="16" xfId="1" applyNumberFormat="1" applyFont="1" applyFill="1" applyBorder="1" applyAlignment="1">
      <alignment horizontal="center"/>
    </xf>
    <xf numFmtId="49" fontId="4" fillId="0" borderId="0" xfId="1" applyNumberFormat="1" applyFont="1" applyFill="1" applyBorder="1" applyAlignment="1">
      <alignment horizontal="center"/>
    </xf>
    <xf numFmtId="49" fontId="3" fillId="0" borderId="0" xfId="1" applyNumberFormat="1" applyFont="1" applyFill="1" applyBorder="1" applyAlignment="1">
      <alignment horizontal="left"/>
    </xf>
    <xf numFmtId="175" fontId="3" fillId="0" borderId="0" xfId="2" applyNumberFormat="1" applyFont="1" applyFill="1" applyBorder="1" applyAlignment="1">
      <alignment horizontal="right"/>
    </xf>
    <xf numFmtId="49" fontId="34" fillId="0" borderId="0" xfId="1" applyNumberFormat="1" applyFont="1"/>
    <xf numFmtId="170" fontId="3" fillId="0" borderId="0" xfId="2" applyNumberFormat="1" applyFont="1" applyFill="1" applyAlignment="1">
      <alignment horizontal="right"/>
    </xf>
    <xf numFmtId="0" fontId="3" fillId="0" borderId="0" xfId="1" applyFont="1" applyFill="1" applyAlignment="1">
      <alignment horizontal="left" indent="1"/>
    </xf>
    <xf numFmtId="170" fontId="8" fillId="0" borderId="0" xfId="2" applyNumberFormat="1" applyFont="1" applyFill="1" applyAlignment="1">
      <alignment horizontal="right"/>
    </xf>
    <xf numFmtId="170" fontId="8" fillId="0" borderId="0" xfId="2" applyNumberFormat="1" applyFont="1" applyFill="1" applyBorder="1" applyAlignment="1">
      <alignment horizontal="right"/>
    </xf>
    <xf numFmtId="0" fontId="4" fillId="2" borderId="0" xfId="1" applyFont="1" applyFill="1" applyBorder="1" applyAlignment="1">
      <alignment horizontal="left"/>
    </xf>
    <xf numFmtId="49" fontId="34" fillId="2" borderId="0" xfId="1" applyNumberFormat="1" applyFont="1" applyFill="1" applyBorder="1"/>
    <xf numFmtId="170" fontId="4" fillId="2" borderId="0" xfId="2" applyNumberFormat="1" applyFont="1" applyFill="1" applyBorder="1" applyAlignment="1">
      <alignment horizontal="right"/>
    </xf>
    <xf numFmtId="0" fontId="8" fillId="0" borderId="0" xfId="1" applyFont="1" applyFill="1" applyAlignment="1">
      <alignment horizontal="left" indent="1"/>
    </xf>
    <xf numFmtId="169" fontId="8" fillId="4" borderId="84" xfId="2" applyNumberFormat="1" applyFont="1" applyFill="1" applyBorder="1"/>
    <xf numFmtId="49" fontId="34" fillId="0" borderId="0" xfId="1" applyNumberFormat="1" applyFont="1" applyAlignment="1">
      <alignment horizontal="left"/>
    </xf>
    <xf numFmtId="169" fontId="8" fillId="4" borderId="9" xfId="2" applyNumberFormat="1" applyFont="1" applyFill="1" applyBorder="1"/>
    <xf numFmtId="0" fontId="7" fillId="0" borderId="0" xfId="1" applyFont="1"/>
    <xf numFmtId="0" fontId="4" fillId="0" borderId="1" xfId="1" applyNumberFormat="1" applyFont="1" applyFill="1" applyBorder="1" applyAlignment="1">
      <alignment horizontal="left"/>
    </xf>
    <xf numFmtId="49" fontId="4" fillId="0" borderId="1" xfId="1" applyNumberFormat="1" applyFont="1" applyFill="1" applyBorder="1" applyAlignment="1">
      <alignment horizontal="center"/>
    </xf>
    <xf numFmtId="14" fontId="4" fillId="0" borderId="1" xfId="1" applyNumberFormat="1" applyFont="1" applyFill="1" applyBorder="1" applyAlignment="1">
      <alignment horizontal="center"/>
    </xf>
    <xf numFmtId="168" fontId="4" fillId="0" borderId="1" xfId="2" applyNumberFormat="1" applyFont="1" applyFill="1" applyBorder="1" applyAlignment="1">
      <alignment horizontal="right"/>
    </xf>
    <xf numFmtId="168" fontId="11" fillId="0" borderId="0" xfId="1" applyNumberFormat="1" applyFont="1" applyFill="1" applyBorder="1"/>
    <xf numFmtId="44" fontId="4" fillId="0" borderId="0" xfId="3" applyFont="1" applyFill="1" applyBorder="1" applyAlignment="1">
      <alignment horizontal="right"/>
    </xf>
    <xf numFmtId="170" fontId="3" fillId="0" borderId="0" xfId="1" applyNumberFormat="1" applyFont="1" applyFill="1"/>
    <xf numFmtId="178" fontId="4" fillId="0" borderId="16" xfId="1" applyNumberFormat="1" applyFont="1" applyFill="1" applyBorder="1" applyAlignment="1">
      <alignment horizontal="right"/>
    </xf>
    <xf numFmtId="164" fontId="8" fillId="0" borderId="0" xfId="2" applyNumberFormat="1" applyFont="1" applyFill="1" applyBorder="1" applyAlignment="1">
      <alignment horizontal="right"/>
    </xf>
    <xf numFmtId="164" fontId="4" fillId="2" borderId="0" xfId="2" applyNumberFormat="1" applyFont="1" applyFill="1" applyBorder="1" applyAlignment="1">
      <alignment horizontal="right"/>
    </xf>
    <xf numFmtId="164" fontId="4" fillId="0" borderId="0" xfId="2" applyNumberFormat="1" applyFont="1" applyFill="1" applyBorder="1" applyAlignment="1">
      <alignment horizontal="right"/>
    </xf>
    <xf numFmtId="168" fontId="3" fillId="0" borderId="0" xfId="1" applyNumberFormat="1" applyFont="1" applyFill="1"/>
    <xf numFmtId="43" fontId="3" fillId="0" borderId="0" xfId="2" applyFont="1"/>
    <xf numFmtId="43" fontId="11" fillId="0" borderId="0" xfId="2" applyFont="1" applyFill="1" applyBorder="1"/>
    <xf numFmtId="175" fontId="3" fillId="0" borderId="18" xfId="2" applyNumberFormat="1" applyFont="1" applyFill="1" applyBorder="1" applyAlignment="1">
      <alignment horizontal="right"/>
    </xf>
    <xf numFmtId="168" fontId="3" fillId="0" borderId="0" xfId="2" applyNumberFormat="1" applyFont="1" applyFill="1" applyAlignment="1">
      <alignment horizontal="right"/>
    </xf>
    <xf numFmtId="186" fontId="3" fillId="0" borderId="0" xfId="1" applyNumberFormat="1" applyFont="1"/>
    <xf numFmtId="169" fontId="8" fillId="4" borderId="12" xfId="2" applyNumberFormat="1" applyFont="1" applyFill="1" applyBorder="1"/>
    <xf numFmtId="0" fontId="11" fillId="0" borderId="0" xfId="1" applyFont="1"/>
    <xf numFmtId="49" fontId="3" fillId="0" borderId="16" xfId="1" applyNumberFormat="1" applyFont="1" applyFill="1" applyBorder="1" applyAlignment="1">
      <alignment horizontal="left"/>
    </xf>
    <xf numFmtId="49" fontId="4" fillId="0" borderId="16" xfId="1" applyNumberFormat="1" applyFont="1" applyFill="1" applyBorder="1" applyAlignment="1">
      <alignment horizontal="left"/>
    </xf>
    <xf numFmtId="49" fontId="34" fillId="0" borderId="6" xfId="1" applyNumberFormat="1" applyFont="1" applyBorder="1" applyAlignment="1">
      <alignment horizontal="left"/>
    </xf>
    <xf numFmtId="165" fontId="3" fillId="0" borderId="6" xfId="2" applyNumberFormat="1" applyFont="1" applyFill="1" applyBorder="1"/>
    <xf numFmtId="164" fontId="4" fillId="0" borderId="5" xfId="2" applyNumberFormat="1" applyFont="1" applyFill="1" applyBorder="1" applyAlignment="1">
      <alignment horizontal="right"/>
    </xf>
    <xf numFmtId="49" fontId="34" fillId="0" borderId="8" xfId="1" applyNumberFormat="1" applyFont="1" applyBorder="1" applyAlignment="1">
      <alignment horizontal="left"/>
    </xf>
    <xf numFmtId="0" fontId="4" fillId="2" borderId="1" xfId="1" applyFont="1" applyFill="1" applyBorder="1"/>
    <xf numFmtId="168" fontId="4" fillId="2" borderId="1" xfId="1" applyNumberFormat="1" applyFont="1" applyFill="1" applyBorder="1"/>
    <xf numFmtId="168" fontId="4" fillId="2" borderId="1" xfId="1" applyNumberFormat="1" applyFont="1" applyFill="1" applyBorder="1" applyAlignment="1">
      <alignment horizontal="right"/>
    </xf>
    <xf numFmtId="0" fontId="3" fillId="0" borderId="0" xfId="1" applyFont="1" applyAlignment="1">
      <alignment horizontal="right"/>
    </xf>
    <xf numFmtId="0" fontId="4" fillId="0" borderId="16" xfId="1" applyFont="1" applyBorder="1"/>
    <xf numFmtId="0" fontId="3" fillId="0" borderId="16" xfId="1" applyFont="1" applyBorder="1"/>
    <xf numFmtId="187" fontId="8" fillId="4" borderId="0" xfId="1" applyNumberFormat="1" applyFont="1" applyFill="1" applyBorder="1" applyAlignment="1">
      <alignment horizontal="right"/>
    </xf>
    <xf numFmtId="175" fontId="4" fillId="0" borderId="16" xfId="2" applyNumberFormat="1" applyFont="1" applyFill="1" applyBorder="1" applyAlignment="1">
      <alignment horizontal="right"/>
    </xf>
    <xf numFmtId="14" fontId="4" fillId="0" borderId="16" xfId="1" applyNumberFormat="1" applyFont="1" applyFill="1" applyBorder="1" applyAlignment="1">
      <alignment horizontal="right"/>
    </xf>
    <xf numFmtId="175" fontId="4" fillId="0" borderId="0" xfId="2" applyNumberFormat="1" applyFont="1" applyFill="1" applyBorder="1" applyAlignment="1">
      <alignment horizontal="right"/>
    </xf>
    <xf numFmtId="14" fontId="4" fillId="0" borderId="0" xfId="1" applyNumberFormat="1" applyFont="1" applyFill="1" applyBorder="1" applyAlignment="1">
      <alignment horizontal="right"/>
    </xf>
    <xf numFmtId="49" fontId="7" fillId="4" borderId="19" xfId="1" applyNumberFormat="1" applyFont="1" applyFill="1" applyBorder="1" applyAlignment="1">
      <alignment horizontal="left"/>
    </xf>
    <xf numFmtId="49" fontId="8" fillId="0" borderId="0" xfId="1" applyNumberFormat="1" applyFont="1"/>
    <xf numFmtId="164" fontId="8" fillId="4" borderId="0" xfId="2" applyNumberFormat="1" applyFont="1" applyFill="1"/>
    <xf numFmtId="174" fontId="8" fillId="4" borderId="0" xfId="1" applyNumberFormat="1" applyFont="1" applyFill="1"/>
    <xf numFmtId="174" fontId="8" fillId="0" borderId="0" xfId="1" applyNumberFormat="1" applyFont="1" applyFill="1"/>
    <xf numFmtId="170" fontId="3" fillId="0" borderId="0" xfId="1" applyNumberFormat="1" applyFont="1" applyBorder="1"/>
    <xf numFmtId="174" fontId="8" fillId="0" borderId="0" xfId="1" applyNumberFormat="1" applyFont="1"/>
    <xf numFmtId="0" fontId="34" fillId="0" borderId="0" xfId="1" applyNumberFormat="1" applyFont="1"/>
    <xf numFmtId="164" fontId="3" fillId="0" borderId="0" xfId="1" applyNumberFormat="1" applyFont="1"/>
    <xf numFmtId="0" fontId="8" fillId="0" borderId="0" xfId="1" applyFont="1"/>
    <xf numFmtId="164" fontId="35" fillId="0" borderId="0" xfId="2" applyNumberFormat="1" applyFont="1"/>
    <xf numFmtId="174" fontId="35" fillId="0" borderId="0" xfId="1" applyNumberFormat="1" applyFont="1"/>
    <xf numFmtId="164" fontId="3" fillId="0" borderId="0" xfId="2" applyNumberFormat="1" applyFont="1" applyFill="1" applyAlignment="1">
      <alignment horizontal="right"/>
    </xf>
    <xf numFmtId="0" fontId="3" fillId="2" borderId="5" xfId="1" applyFont="1" applyFill="1" applyBorder="1"/>
    <xf numFmtId="164" fontId="3" fillId="2" borderId="5" xfId="2" applyNumberFormat="1" applyFont="1" applyFill="1" applyBorder="1"/>
    <xf numFmtId="170" fontId="3" fillId="2" borderId="5" xfId="1" applyNumberFormat="1" applyFont="1" applyFill="1" applyBorder="1" applyAlignment="1">
      <alignment horizontal="right"/>
    </xf>
    <xf numFmtId="170" fontId="3" fillId="2" borderId="0" xfId="1" applyNumberFormat="1" applyFont="1" applyFill="1" applyBorder="1" applyAlignment="1">
      <alignment horizontal="right"/>
    </xf>
    <xf numFmtId="166" fontId="3" fillId="2" borderId="0" xfId="7" applyNumberFormat="1" applyFont="1" applyFill="1" applyBorder="1"/>
    <xf numFmtId="0" fontId="3" fillId="10" borderId="0" xfId="1" applyFont="1" applyFill="1" applyBorder="1"/>
    <xf numFmtId="164" fontId="3" fillId="10" borderId="0" xfId="2" applyNumberFormat="1" applyFont="1" applyFill="1" applyBorder="1"/>
    <xf numFmtId="168" fontId="3" fillId="10" borderId="0" xfId="1" applyNumberFormat="1" applyFont="1" applyFill="1" applyBorder="1" applyAlignment="1">
      <alignment horizontal="right"/>
    </xf>
    <xf numFmtId="168" fontId="3" fillId="0" borderId="0" xfId="1" applyNumberFormat="1" applyFont="1" applyFill="1" applyBorder="1"/>
    <xf numFmtId="175" fontId="3" fillId="0" borderId="0" xfId="2" applyNumberFormat="1" applyFont="1" applyFill="1" applyBorder="1" applyAlignment="1">
      <alignment horizontal="center"/>
    </xf>
    <xf numFmtId="14" fontId="3" fillId="0" borderId="0" xfId="1" applyNumberFormat="1" applyFont="1" applyFill="1" applyBorder="1" applyAlignment="1">
      <alignment horizontal="center"/>
    </xf>
    <xf numFmtId="0" fontId="8" fillId="0" borderId="0" xfId="1" applyFont="1" applyFill="1"/>
    <xf numFmtId="170" fontId="3" fillId="2" borderId="5" xfId="1" applyNumberFormat="1" applyFont="1" applyFill="1" applyBorder="1"/>
    <xf numFmtId="170" fontId="3" fillId="10" borderId="0" xfId="1" applyNumberFormat="1" applyFont="1" applyFill="1" applyBorder="1"/>
    <xf numFmtId="170" fontId="3" fillId="10" borderId="6" xfId="1" applyNumberFormat="1" applyFont="1" applyFill="1" applyBorder="1"/>
    <xf numFmtId="0" fontId="3" fillId="0" borderId="0" xfId="1" applyFont="1" applyBorder="1" applyAlignment="1">
      <alignment horizontal="center"/>
    </xf>
    <xf numFmtId="0" fontId="8" fillId="0" borderId="0" xfId="1" applyFont="1" applyBorder="1" applyAlignment="1">
      <alignment horizontal="center"/>
    </xf>
    <xf numFmtId="49" fontId="8" fillId="0" borderId="0" xfId="0" applyNumberFormat="1" applyFont="1"/>
    <xf numFmtId="174" fontId="8" fillId="4" borderId="0" xfId="0" applyNumberFormat="1" applyFont="1" applyFill="1"/>
    <xf numFmtId="0" fontId="8" fillId="0" borderId="0" xfId="0" applyFont="1" applyFill="1"/>
    <xf numFmtId="0" fontId="8" fillId="0" borderId="0" xfId="0" applyFont="1"/>
    <xf numFmtId="0" fontId="36" fillId="0" borderId="16" xfId="1" applyFont="1" applyBorder="1" applyAlignment="1" applyProtection="1">
      <alignment horizontal="center" vertical="center"/>
      <protection locked="0"/>
    </xf>
    <xf numFmtId="0" fontId="2" fillId="0" borderId="0" xfId="1"/>
    <xf numFmtId="0" fontId="37" fillId="0" borderId="0" xfId="1" applyFont="1"/>
    <xf numFmtId="0" fontId="2" fillId="0" borderId="0" xfId="1" applyFont="1"/>
    <xf numFmtId="0" fontId="37" fillId="4" borderId="84" xfId="1" applyFont="1" applyFill="1" applyBorder="1"/>
    <xf numFmtId="168" fontId="30" fillId="0" borderId="0" xfId="2" applyNumberFormat="1" applyFont="1" applyBorder="1" applyAlignment="1">
      <alignment horizontal="center"/>
    </xf>
    <xf numFmtId="168" fontId="30" fillId="0" borderId="0" xfId="1" applyNumberFormat="1" applyFont="1" applyBorder="1" applyAlignment="1">
      <alignment horizontal="center"/>
    </xf>
    <xf numFmtId="168" fontId="5" fillId="0" borderId="0" xfId="1" applyNumberFormat="1" applyFont="1" applyBorder="1"/>
    <xf numFmtId="0" fontId="5" fillId="0" borderId="0" xfId="1" applyFont="1" applyBorder="1" applyAlignment="1">
      <alignment horizontal="right"/>
    </xf>
    <xf numFmtId="0" fontId="36" fillId="5" borderId="16" xfId="1" applyFont="1" applyFill="1" applyBorder="1" applyAlignment="1" applyProtection="1">
      <alignment horizontal="center" vertical="center"/>
      <protection locked="0"/>
    </xf>
    <xf numFmtId="0" fontId="2" fillId="5" borderId="0" xfId="1" applyFill="1"/>
    <xf numFmtId="0" fontId="38" fillId="5" borderId="0" xfId="1" applyFont="1" applyFill="1"/>
    <xf numFmtId="0" fontId="39" fillId="5" borderId="0" xfId="1" applyFont="1" applyFill="1"/>
    <xf numFmtId="0" fontId="2" fillId="5" borderId="0" xfId="1" applyFill="1" applyAlignment="1">
      <alignment horizontal="left" indent="1"/>
    </xf>
    <xf numFmtId="0" fontId="2" fillId="0" borderId="0" xfId="1" applyBorder="1"/>
    <xf numFmtId="0" fontId="2" fillId="5" borderId="0" xfId="1" applyFill="1" applyBorder="1"/>
    <xf numFmtId="0" fontId="38" fillId="5" borderId="0" xfId="1" applyFont="1" applyFill="1" applyBorder="1"/>
    <xf numFmtId="0" fontId="2" fillId="5" borderId="0" xfId="1" applyFill="1" applyAlignment="1">
      <alignment horizontal="left" indent="3"/>
    </xf>
    <xf numFmtId="165" fontId="3" fillId="4" borderId="11" xfId="2" applyNumberFormat="1" applyFont="1" applyFill="1" applyBorder="1"/>
    <xf numFmtId="0" fontId="37" fillId="5" borderId="0" xfId="1" applyFont="1" applyFill="1"/>
    <xf numFmtId="0" fontId="38" fillId="5" borderId="19" xfId="1" applyFont="1" applyFill="1" applyBorder="1" applyAlignment="1">
      <alignment wrapText="1"/>
    </xf>
    <xf numFmtId="49" fontId="4" fillId="0" borderId="18" xfId="1" applyNumberFormat="1" applyFont="1" applyFill="1" applyBorder="1" applyAlignment="1">
      <alignment horizontal="center"/>
    </xf>
    <xf numFmtId="0" fontId="15" fillId="2" borderId="0" xfId="1" applyFont="1" applyFill="1" applyAlignment="1">
      <alignment horizontal="center"/>
    </xf>
    <xf numFmtId="0" fontId="4" fillId="2" borderId="5" xfId="1" applyFont="1" applyFill="1" applyBorder="1" applyAlignment="1">
      <alignment horizontal="left" vertical="center"/>
    </xf>
    <xf numFmtId="0" fontId="4" fillId="2" borderId="0" xfId="1" applyFont="1" applyFill="1" applyBorder="1" applyAlignment="1">
      <alignment horizontal="left" vertical="center"/>
    </xf>
    <xf numFmtId="0" fontId="2" fillId="0" borderId="0" xfId="1" applyAlignment="1"/>
  </cellXfs>
  <cellStyles count="8">
    <cellStyle name="Comma 2" xfId="2"/>
    <cellStyle name="Currency 2" xfId="3"/>
    <cellStyle name="Currency 3" xfId="5"/>
    <cellStyle name="Normal" xfId="0" builtinId="0"/>
    <cellStyle name="Normal 2" xfId="1"/>
    <cellStyle name="Normal 2 2" xfId="4"/>
    <cellStyle name="Percent 2" xfId="7"/>
    <cellStyle name="Percent 3" xfId="6"/>
  </cellStyles>
  <dxfs count="40">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
      <font>
        <color rgb="FF009A00"/>
      </font>
    </dxf>
    <dxf>
      <font>
        <color rgb="FFC0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 vs Total</a:t>
            </a:r>
            <a:r>
              <a:rPr lang="en-US" baseline="0"/>
              <a:t> Expenses: Monthly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Revenue</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Metrics'!$H$8:$AQ$8</c:f>
              <c:numCache>
                <c:formatCode>_("$"* #,##0_);_("$"* \(#,##0\);_("$"* "-"??_);_(@_)</c:formatCode>
                <c:ptCount val="36"/>
                <c:pt idx="0">
                  <c:v>0</c:v>
                </c:pt>
                <c:pt idx="1">
                  <c:v>13000</c:v>
                </c:pt>
                <c:pt idx="2">
                  <c:v>4000</c:v>
                </c:pt>
                <c:pt idx="3">
                  <c:v>18000</c:v>
                </c:pt>
                <c:pt idx="4">
                  <c:v>10000</c:v>
                </c:pt>
                <c:pt idx="5">
                  <c:v>12000</c:v>
                </c:pt>
                <c:pt idx="6">
                  <c:v>40000</c:v>
                </c:pt>
                <c:pt idx="7">
                  <c:v>24000</c:v>
                </c:pt>
                <c:pt idx="8">
                  <c:v>41000</c:v>
                </c:pt>
                <c:pt idx="9">
                  <c:v>61000</c:v>
                </c:pt>
                <c:pt idx="10">
                  <c:v>47000</c:v>
                </c:pt>
                <c:pt idx="11">
                  <c:v>65000</c:v>
                </c:pt>
                <c:pt idx="12">
                  <c:v>61000</c:v>
                </c:pt>
                <c:pt idx="13">
                  <c:v>106000</c:v>
                </c:pt>
                <c:pt idx="14">
                  <c:v>96000</c:v>
                </c:pt>
                <c:pt idx="15">
                  <c:v>107000</c:v>
                </c:pt>
                <c:pt idx="16">
                  <c:v>118000</c:v>
                </c:pt>
                <c:pt idx="17">
                  <c:v>141000</c:v>
                </c:pt>
                <c:pt idx="18">
                  <c:v>169000</c:v>
                </c:pt>
                <c:pt idx="19">
                  <c:v>176000</c:v>
                </c:pt>
                <c:pt idx="20">
                  <c:v>221000</c:v>
                </c:pt>
                <c:pt idx="21">
                  <c:v>208000</c:v>
                </c:pt>
                <c:pt idx="22">
                  <c:v>264000</c:v>
                </c:pt>
                <c:pt idx="23">
                  <c:v>306000</c:v>
                </c:pt>
                <c:pt idx="24">
                  <c:v>277000</c:v>
                </c:pt>
                <c:pt idx="25">
                  <c:v>335000</c:v>
                </c:pt>
                <c:pt idx="26">
                  <c:v>363000</c:v>
                </c:pt>
                <c:pt idx="27">
                  <c:v>392000</c:v>
                </c:pt>
                <c:pt idx="28">
                  <c:v>420000</c:v>
                </c:pt>
                <c:pt idx="29">
                  <c:v>463000</c:v>
                </c:pt>
                <c:pt idx="30">
                  <c:v>483000</c:v>
                </c:pt>
                <c:pt idx="31">
                  <c:v>524000</c:v>
                </c:pt>
                <c:pt idx="32">
                  <c:v>559000</c:v>
                </c:pt>
                <c:pt idx="33">
                  <c:v>582000</c:v>
                </c:pt>
                <c:pt idx="34">
                  <c:v>628000</c:v>
                </c:pt>
                <c:pt idx="35">
                  <c:v>678000</c:v>
                </c:pt>
              </c:numCache>
            </c:numRef>
          </c:val>
          <c:smooth val="0"/>
          <c:extLst xmlns:c16r2="http://schemas.microsoft.com/office/drawing/2015/06/chart">
            <c:ext xmlns:c16="http://schemas.microsoft.com/office/drawing/2014/chart" uri="{C3380CC4-5D6E-409C-BE32-E72D297353CC}">
              <c16:uniqueId val="{00000000-F7D2-498B-8F9A-DEADB534C705}"/>
            </c:ext>
          </c:extLst>
        </c:ser>
        <c:ser>
          <c:idx val="1"/>
          <c:order val="1"/>
          <c:tx>
            <c:v>Total Expense</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Metrics'!$H$90:$AQ$90</c:f>
              <c:numCache>
                <c:formatCode>_("$"* #,##0_);_("$"* \(#,##0\);_("$"* "-"??_);_(@_)</c:formatCode>
                <c:ptCount val="36"/>
                <c:pt idx="0">
                  <c:v>148367.5</c:v>
                </c:pt>
                <c:pt idx="1">
                  <c:v>168575</c:v>
                </c:pt>
                <c:pt idx="2">
                  <c:v>194535</c:v>
                </c:pt>
                <c:pt idx="3">
                  <c:v>204613.75</c:v>
                </c:pt>
                <c:pt idx="4">
                  <c:v>209507.5</c:v>
                </c:pt>
                <c:pt idx="5">
                  <c:v>247112.5</c:v>
                </c:pt>
                <c:pt idx="6">
                  <c:v>276065.625</c:v>
                </c:pt>
                <c:pt idx="7">
                  <c:v>280845.625</c:v>
                </c:pt>
                <c:pt idx="8">
                  <c:v>324681.875</c:v>
                </c:pt>
                <c:pt idx="9">
                  <c:v>317969.375</c:v>
                </c:pt>
                <c:pt idx="10">
                  <c:v>312933.125</c:v>
                </c:pt>
                <c:pt idx="11">
                  <c:v>350736.875</c:v>
                </c:pt>
                <c:pt idx="12">
                  <c:v>359316.9</c:v>
                </c:pt>
                <c:pt idx="13">
                  <c:v>395345.82500000001</c:v>
                </c:pt>
                <c:pt idx="14">
                  <c:v>428034.27500000002</c:v>
                </c:pt>
                <c:pt idx="15">
                  <c:v>433869.98749999999</c:v>
                </c:pt>
                <c:pt idx="16">
                  <c:v>435624.35000000003</c:v>
                </c:pt>
                <c:pt idx="17">
                  <c:v>465690.30000000005</c:v>
                </c:pt>
                <c:pt idx="18">
                  <c:v>462669.09375</c:v>
                </c:pt>
                <c:pt idx="19">
                  <c:v>466205.34375</c:v>
                </c:pt>
                <c:pt idx="20">
                  <c:v>492209.23125000007</c:v>
                </c:pt>
                <c:pt idx="21">
                  <c:v>450695.85625000001</c:v>
                </c:pt>
                <c:pt idx="22">
                  <c:v>490062.91875000007</c:v>
                </c:pt>
                <c:pt idx="23">
                  <c:v>537649.98125000007</c:v>
                </c:pt>
                <c:pt idx="24">
                  <c:v>482575.93125000002</c:v>
                </c:pt>
                <c:pt idx="25">
                  <c:v>512409.28125</c:v>
                </c:pt>
                <c:pt idx="26">
                  <c:v>551104.75624999998</c:v>
                </c:pt>
                <c:pt idx="27">
                  <c:v>544501.71875</c:v>
                </c:pt>
                <c:pt idx="28">
                  <c:v>568137.43125000002</c:v>
                </c:pt>
                <c:pt idx="29">
                  <c:v>595047.43125000002</c:v>
                </c:pt>
                <c:pt idx="30">
                  <c:v>587916.99375000002</c:v>
                </c:pt>
                <c:pt idx="31">
                  <c:v>622103.38124999998</c:v>
                </c:pt>
                <c:pt idx="32">
                  <c:v>659418.51875000005</c:v>
                </c:pt>
                <c:pt idx="33">
                  <c:v>641661.01875000005</c:v>
                </c:pt>
                <c:pt idx="34">
                  <c:v>668646.73125000007</c:v>
                </c:pt>
                <c:pt idx="35">
                  <c:v>705413.69375000009</c:v>
                </c:pt>
              </c:numCache>
            </c:numRef>
          </c:val>
          <c:smooth val="0"/>
          <c:extLst xmlns:c16r2="http://schemas.microsoft.com/office/drawing/2015/06/chart">
            <c:ext xmlns:c16="http://schemas.microsoft.com/office/drawing/2014/chart" uri="{C3380CC4-5D6E-409C-BE32-E72D297353CC}">
              <c16:uniqueId val="{00000001-F7D2-498B-8F9A-DEADB534C705}"/>
            </c:ext>
          </c:extLst>
        </c:ser>
        <c:dLbls>
          <c:showLegendKey val="0"/>
          <c:showVal val="0"/>
          <c:showCatName val="0"/>
          <c:showSerName val="0"/>
          <c:showPercent val="0"/>
          <c:showBubbleSize val="0"/>
        </c:dLbls>
        <c:smooth val="0"/>
        <c:axId val="172455600"/>
        <c:axId val="176073904"/>
      </c:lineChart>
      <c:dateAx>
        <c:axId val="17245560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73904"/>
        <c:crosses val="autoZero"/>
        <c:auto val="1"/>
        <c:lblOffset val="100"/>
        <c:baseTimeUnit val="months"/>
        <c:majorUnit val="2"/>
        <c:majorTimeUnit val="months"/>
      </c:dateAx>
      <c:valAx>
        <c:axId val="1760739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455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vs Expenses: Yearly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Revenue</c:v>
          </c:tx>
          <c:spPr>
            <a:solidFill>
              <a:schemeClr val="accent1"/>
            </a:solidFill>
            <a:ln>
              <a:noFill/>
            </a:ln>
            <a:effectLst/>
          </c:spPr>
          <c:invertIfNegative val="0"/>
          <c:cat>
            <c:numRef>
              <c:f>'Model &amp; Metrics'!$BF$4:$BH$4</c:f>
              <c:numCache>
                <c:formatCode>#</c:formatCode>
                <c:ptCount val="3"/>
                <c:pt idx="0">
                  <c:v>2020</c:v>
                </c:pt>
                <c:pt idx="1">
                  <c:v>2021</c:v>
                </c:pt>
                <c:pt idx="2">
                  <c:v>2022</c:v>
                </c:pt>
              </c:numCache>
            </c:numRef>
          </c:cat>
          <c:val>
            <c:numRef>
              <c:f>'Model &amp; Metrics'!$BF$8:$BH$8</c:f>
              <c:numCache>
                <c:formatCode>_("$"* #,##0_);_("$"* \(#,##0\);_("$"* "-"??_);_(@_)</c:formatCode>
                <c:ptCount val="3"/>
                <c:pt idx="0">
                  <c:v>335000</c:v>
                </c:pt>
                <c:pt idx="1">
                  <c:v>1973000</c:v>
                </c:pt>
                <c:pt idx="2">
                  <c:v>5704000</c:v>
                </c:pt>
              </c:numCache>
            </c:numRef>
          </c:val>
          <c:extLst xmlns:c16r2="http://schemas.microsoft.com/office/drawing/2015/06/chart">
            <c:ext xmlns:c16="http://schemas.microsoft.com/office/drawing/2014/chart" uri="{C3380CC4-5D6E-409C-BE32-E72D297353CC}">
              <c16:uniqueId val="{00000000-DE3C-4D8B-A109-1D02E0122389}"/>
            </c:ext>
          </c:extLst>
        </c:ser>
        <c:ser>
          <c:idx val="1"/>
          <c:order val="1"/>
          <c:tx>
            <c:strRef>
              <c:f>'Model &amp; Metrics'!$B$90</c:f>
              <c:strCache>
                <c:ptCount val="1"/>
                <c:pt idx="0">
                  <c:v>Total Expense</c:v>
                </c:pt>
              </c:strCache>
            </c:strRef>
          </c:tx>
          <c:spPr>
            <a:solidFill>
              <a:schemeClr val="accent2"/>
            </a:solidFill>
            <a:ln>
              <a:noFill/>
            </a:ln>
            <a:effectLst/>
          </c:spPr>
          <c:invertIfNegative val="0"/>
          <c:cat>
            <c:numRef>
              <c:f>'Model &amp; Metrics'!$BF$4:$BH$4</c:f>
              <c:numCache>
                <c:formatCode>#</c:formatCode>
                <c:ptCount val="3"/>
                <c:pt idx="0">
                  <c:v>2020</c:v>
                </c:pt>
                <c:pt idx="1">
                  <c:v>2021</c:v>
                </c:pt>
                <c:pt idx="2">
                  <c:v>2022</c:v>
                </c:pt>
              </c:numCache>
            </c:numRef>
          </c:cat>
          <c:val>
            <c:numRef>
              <c:f>'Model &amp; Metrics'!$BF$90:$BH$90</c:f>
              <c:numCache>
                <c:formatCode>_("$"* #,##0_);_("$"* \(#,##0\);_("$"* "-"??_);_(@_)</c:formatCode>
                <c:ptCount val="3"/>
                <c:pt idx="0">
                  <c:v>3035943.75</c:v>
                </c:pt>
                <c:pt idx="1">
                  <c:v>5417374.0625</c:v>
                </c:pt>
                <c:pt idx="2">
                  <c:v>7138936.8874999993</c:v>
                </c:pt>
              </c:numCache>
            </c:numRef>
          </c:val>
          <c:extLst xmlns:c16r2="http://schemas.microsoft.com/office/drawing/2015/06/chart">
            <c:ext xmlns:c16="http://schemas.microsoft.com/office/drawing/2014/chart" uri="{C3380CC4-5D6E-409C-BE32-E72D297353CC}">
              <c16:uniqueId val="{00000001-DE3C-4D8B-A109-1D02E0122389}"/>
            </c:ext>
          </c:extLst>
        </c:ser>
        <c:dLbls>
          <c:showLegendKey val="0"/>
          <c:showVal val="0"/>
          <c:showCatName val="0"/>
          <c:showSerName val="0"/>
          <c:showPercent val="0"/>
          <c:showBubbleSize val="0"/>
        </c:dLbls>
        <c:gapWidth val="219"/>
        <c:overlap val="-27"/>
        <c:axId val="176076704"/>
        <c:axId val="176077264"/>
      </c:barChart>
      <c:catAx>
        <c:axId val="176076704"/>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77264"/>
        <c:crosses val="autoZero"/>
        <c:auto val="1"/>
        <c:lblAlgn val="ctr"/>
        <c:lblOffset val="100"/>
        <c:noMultiLvlLbl val="0"/>
      </c:catAx>
      <c:valAx>
        <c:axId val="17607726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767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a:t>
            </a:r>
            <a:r>
              <a:rPr lang="en-US" baseline="0"/>
              <a:t> vs AP</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AR</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Metrics'!$H$40:$AQ$40</c:f>
              <c:numCache>
                <c:formatCode>#,##0_);\(#,##0\);"-- "</c:formatCode>
                <c:ptCount val="36"/>
                <c:pt idx="0">
                  <c:v>0</c:v>
                </c:pt>
                <c:pt idx="1">
                  <c:v>12821.917808219179</c:v>
                </c:pt>
                <c:pt idx="2">
                  <c:v>3945.2054794520554</c:v>
                </c:pt>
                <c:pt idx="3">
                  <c:v>17753.424657534248</c:v>
                </c:pt>
                <c:pt idx="4">
                  <c:v>9863.0136986301368</c:v>
                </c:pt>
                <c:pt idx="5">
                  <c:v>11835.616438356165</c:v>
                </c:pt>
                <c:pt idx="6">
                  <c:v>39452.054794520547</c:v>
                </c:pt>
                <c:pt idx="7">
                  <c:v>23671.232876712329</c:v>
                </c:pt>
                <c:pt idx="8">
                  <c:v>40438.356164383556</c:v>
                </c:pt>
                <c:pt idx="9">
                  <c:v>60164.383561643837</c:v>
                </c:pt>
                <c:pt idx="10">
                  <c:v>46356.164383561641</c:v>
                </c:pt>
                <c:pt idx="11">
                  <c:v>64109.589041095896</c:v>
                </c:pt>
                <c:pt idx="12">
                  <c:v>60164.383561643837</c:v>
                </c:pt>
                <c:pt idx="13">
                  <c:v>104547.94520547945</c:v>
                </c:pt>
                <c:pt idx="14">
                  <c:v>94684.931506849316</c:v>
                </c:pt>
                <c:pt idx="15">
                  <c:v>105534.24657534246</c:v>
                </c:pt>
                <c:pt idx="16">
                  <c:v>116383.56164383561</c:v>
                </c:pt>
                <c:pt idx="17">
                  <c:v>139068.49315068492</c:v>
                </c:pt>
                <c:pt idx="18">
                  <c:v>166684.93150684933</c:v>
                </c:pt>
                <c:pt idx="19">
                  <c:v>173589.04109589042</c:v>
                </c:pt>
                <c:pt idx="20">
                  <c:v>217972.60273972602</c:v>
                </c:pt>
                <c:pt idx="21">
                  <c:v>205150.68493150687</c:v>
                </c:pt>
                <c:pt idx="22">
                  <c:v>260383.56164383562</c:v>
                </c:pt>
                <c:pt idx="23">
                  <c:v>301808.21917808219</c:v>
                </c:pt>
                <c:pt idx="24">
                  <c:v>273205.47945205483</c:v>
                </c:pt>
                <c:pt idx="25">
                  <c:v>330410.9589041096</c:v>
                </c:pt>
                <c:pt idx="26">
                  <c:v>358027.39726027398</c:v>
                </c:pt>
                <c:pt idx="27">
                  <c:v>386630.13698630134</c:v>
                </c:pt>
                <c:pt idx="28">
                  <c:v>414246.57534246577</c:v>
                </c:pt>
                <c:pt idx="29">
                  <c:v>456657.53424657532</c:v>
                </c:pt>
                <c:pt idx="30">
                  <c:v>476383.56164383562</c:v>
                </c:pt>
                <c:pt idx="31">
                  <c:v>516821.91780821921</c:v>
                </c:pt>
                <c:pt idx="32">
                  <c:v>551342.46575342468</c:v>
                </c:pt>
                <c:pt idx="33">
                  <c:v>574027.39726027392</c:v>
                </c:pt>
                <c:pt idx="34">
                  <c:v>619397.26027397253</c:v>
                </c:pt>
                <c:pt idx="35">
                  <c:v>668712.32876712328</c:v>
                </c:pt>
              </c:numCache>
            </c:numRef>
          </c:val>
          <c:smooth val="0"/>
          <c:extLst xmlns:c16r2="http://schemas.microsoft.com/office/drawing/2015/06/chart">
            <c:ext xmlns:c16="http://schemas.microsoft.com/office/drawing/2014/chart" uri="{C3380CC4-5D6E-409C-BE32-E72D297353CC}">
              <c16:uniqueId val="{00000000-21CB-4FC0-969C-1975D2135E31}"/>
            </c:ext>
          </c:extLst>
        </c:ser>
        <c:ser>
          <c:idx val="1"/>
          <c:order val="1"/>
          <c:tx>
            <c:v>AP</c:v>
          </c:tx>
          <c:spPr>
            <a:ln w="28575" cap="rnd">
              <a:solidFill>
                <a:schemeClr val="accent2"/>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Metrics'!$H$46:$AQ$46</c:f>
              <c:numCache>
                <c:formatCode>#,##0_);\(#,##0\);"-- "</c:formatCode>
                <c:ptCount val="36"/>
                <c:pt idx="0">
                  <c:v>0</c:v>
                </c:pt>
                <c:pt idx="1">
                  <c:v>8432.8767123287671</c:v>
                </c:pt>
                <c:pt idx="2">
                  <c:v>1183.5616438356165</c:v>
                </c:pt>
                <c:pt idx="3">
                  <c:v>9764.3835616438355</c:v>
                </c:pt>
                <c:pt idx="4">
                  <c:v>2663.0136986301372</c:v>
                </c:pt>
                <c:pt idx="5">
                  <c:v>2958.9041095890416</c:v>
                </c:pt>
                <c:pt idx="6">
                  <c:v>20120.547945205479</c:v>
                </c:pt>
                <c:pt idx="7">
                  <c:v>5917.8082191780832</c:v>
                </c:pt>
                <c:pt idx="8">
                  <c:v>14942.465753424658</c:v>
                </c:pt>
                <c:pt idx="9">
                  <c:v>25002.739726027397</c:v>
                </c:pt>
                <c:pt idx="10">
                  <c:v>11095.890410958904</c:v>
                </c:pt>
                <c:pt idx="11">
                  <c:v>20268.493150684932</c:v>
                </c:pt>
                <c:pt idx="12">
                  <c:v>13758.904109589041</c:v>
                </c:pt>
                <c:pt idx="13">
                  <c:v>39945.205479452052</c:v>
                </c:pt>
                <c:pt idx="14">
                  <c:v>27221.917808219176</c:v>
                </c:pt>
                <c:pt idx="15">
                  <c:v>29441.095890410961</c:v>
                </c:pt>
                <c:pt idx="16">
                  <c:v>31660.273972602739</c:v>
                </c:pt>
                <c:pt idx="17">
                  <c:v>42164.383561643837</c:v>
                </c:pt>
                <c:pt idx="18">
                  <c:v>54000</c:v>
                </c:pt>
                <c:pt idx="19">
                  <c:v>50301.369863013701</c:v>
                </c:pt>
                <c:pt idx="20">
                  <c:v>71161.643835616444</c:v>
                </c:pt>
                <c:pt idx="21">
                  <c:v>52076.712328767127</c:v>
                </c:pt>
                <c:pt idx="22">
                  <c:v>80482.191780821915</c:v>
                </c:pt>
                <c:pt idx="23">
                  <c:v>95572.602739726033</c:v>
                </c:pt>
                <c:pt idx="24">
                  <c:v>61693.150684931505</c:v>
                </c:pt>
                <c:pt idx="25">
                  <c:v>89802.739726027386</c:v>
                </c:pt>
                <c:pt idx="26">
                  <c:v>95720.547945205486</c:v>
                </c:pt>
                <c:pt idx="27">
                  <c:v>101786.30136986301</c:v>
                </c:pt>
                <c:pt idx="28">
                  <c:v>107704.10958904111</c:v>
                </c:pt>
                <c:pt idx="29">
                  <c:v>122350.68493150685</c:v>
                </c:pt>
                <c:pt idx="30">
                  <c:v>121167.12328767123</c:v>
                </c:pt>
                <c:pt idx="31">
                  <c:v>135517.80821917808</c:v>
                </c:pt>
                <c:pt idx="32">
                  <c:v>143063.01369863015</c:v>
                </c:pt>
                <c:pt idx="33">
                  <c:v>142323.28767123289</c:v>
                </c:pt>
                <c:pt idx="34">
                  <c:v>157413.69863013699</c:v>
                </c:pt>
                <c:pt idx="35">
                  <c:v>173687.67123287672</c:v>
                </c:pt>
              </c:numCache>
            </c:numRef>
          </c:val>
          <c:smooth val="0"/>
          <c:extLst xmlns:c16r2="http://schemas.microsoft.com/office/drawing/2015/06/chart">
            <c:ext xmlns:c16="http://schemas.microsoft.com/office/drawing/2014/chart" uri="{C3380CC4-5D6E-409C-BE32-E72D297353CC}">
              <c16:uniqueId val="{00000001-21CB-4FC0-969C-1975D2135E31}"/>
            </c:ext>
          </c:extLst>
        </c:ser>
        <c:dLbls>
          <c:showLegendKey val="0"/>
          <c:showVal val="0"/>
          <c:showCatName val="0"/>
          <c:showSerName val="0"/>
          <c:showPercent val="0"/>
          <c:showBubbleSize val="0"/>
        </c:dLbls>
        <c:smooth val="0"/>
        <c:axId val="176080624"/>
        <c:axId val="176081184"/>
      </c:lineChart>
      <c:dateAx>
        <c:axId val="17608062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81184"/>
        <c:crosses val="autoZero"/>
        <c:auto val="1"/>
        <c:lblOffset val="100"/>
        <c:baseTimeUnit val="months"/>
      </c:dateAx>
      <c:valAx>
        <c:axId val="1760811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6080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a:t>
            </a:r>
            <a:r>
              <a:rPr lang="en-US" baseline="0"/>
              <a:t> Expense Breakdown: </a:t>
            </a:r>
            <a:r>
              <a:rPr lang="en-US"/>
              <a:t>2020</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E11B-4DEA-B1CA-6EB05A8E7B9C}"/>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E11B-4DEA-B1CA-6EB05A8E7B9C}"/>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E11B-4DEA-B1CA-6EB05A8E7B9C}"/>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E11B-4DEA-B1CA-6EB05A8E7B9C}"/>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E11B-4DEA-B1CA-6EB05A8E7B9C}"/>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'Model &amp; Metrics'!$B$14:$B$18</c:f>
              <c:strCache>
                <c:ptCount val="5"/>
                <c:pt idx="0">
                  <c:v>Sales Expense</c:v>
                </c:pt>
                <c:pt idx="1">
                  <c:v>Marketing Expense</c:v>
                </c:pt>
                <c:pt idx="2">
                  <c:v>R&amp;D Expense</c:v>
                </c:pt>
                <c:pt idx="3">
                  <c:v>G&amp;A Expense</c:v>
                </c:pt>
                <c:pt idx="4">
                  <c:v>Trials Expense</c:v>
                </c:pt>
              </c:strCache>
            </c:strRef>
          </c:cat>
          <c:val>
            <c:numRef>
              <c:f>'Model &amp; Metrics'!$BF$14:$BF$18</c:f>
              <c:numCache>
                <c:formatCode>_(* #,##0_);_(* \(#,##0\);_(* "-"??_);_(@_)</c:formatCode>
                <c:ptCount val="5"/>
                <c:pt idx="0">
                  <c:v>840975</c:v>
                </c:pt>
                <c:pt idx="1">
                  <c:v>455525</c:v>
                </c:pt>
                <c:pt idx="2">
                  <c:v>659828.75</c:v>
                </c:pt>
                <c:pt idx="3">
                  <c:v>799915</c:v>
                </c:pt>
                <c:pt idx="4" formatCode="_(* #,##0_);_(* \(#,##0\);_(* &quot;--&quot;??_);_(@_)">
                  <c:v>197000</c:v>
                </c:pt>
              </c:numCache>
            </c:numRef>
          </c:val>
          <c:extLst xmlns:c16r2="http://schemas.microsoft.com/office/drawing/2015/06/chart">
            <c:ext xmlns:c16="http://schemas.microsoft.com/office/drawing/2014/chart" uri="{C3380CC4-5D6E-409C-BE32-E72D297353CC}">
              <c16:uniqueId val="{0000000A-E11B-4DEA-B1CA-6EB05A8E7B9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9678554469369822"/>
          <c:w val="0.30502993010949725"/>
          <c:h val="0.75797543308913673"/>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Operating Expense Breakdown</a:t>
            </a:r>
            <a:r>
              <a:rPr lang="en-US" baseline="0"/>
              <a:t>: </a:t>
            </a:r>
            <a:r>
              <a:rPr lang="en-US"/>
              <a:t>2021</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1"/>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1-5268-4726-81B5-36693EA02842}"/>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3-5268-4726-81B5-36693EA02842}"/>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5-5268-4726-81B5-36693EA02842}"/>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7-5268-4726-81B5-36693EA02842}"/>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9-5268-4726-81B5-36693EA02842}"/>
              </c:ext>
            </c:extLst>
          </c:dPt>
          <c:dLbls>
            <c:numFmt formatCode="_(&quot;$&quot;* #,##0_);_(&quot;$&quot;* \(#,##0\);_(&quot;$&quot;* &quot;-&quot;_);_(@_)"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'Model &amp; Metrics'!$B$14:$B$18</c:f>
              <c:strCache>
                <c:ptCount val="5"/>
                <c:pt idx="0">
                  <c:v>Sales Expense</c:v>
                </c:pt>
                <c:pt idx="1">
                  <c:v>Marketing Expense</c:v>
                </c:pt>
                <c:pt idx="2">
                  <c:v>R&amp;D Expense</c:v>
                </c:pt>
                <c:pt idx="3">
                  <c:v>G&amp;A Expense</c:v>
                </c:pt>
                <c:pt idx="4">
                  <c:v>Trials Expense</c:v>
                </c:pt>
              </c:strCache>
            </c:strRef>
          </c:cat>
          <c:val>
            <c:numRef>
              <c:f>'Model &amp; Metrics'!$BG$14:$BG$18</c:f>
              <c:numCache>
                <c:formatCode>_(* #,##0_);_(* \(#,##0\);_(* "-"??_);_(@_)</c:formatCode>
                <c:ptCount val="5"/>
                <c:pt idx="0">
                  <c:v>1510470.25</c:v>
                </c:pt>
                <c:pt idx="1">
                  <c:v>946765.75</c:v>
                </c:pt>
                <c:pt idx="2">
                  <c:v>1100253.1125</c:v>
                </c:pt>
                <c:pt idx="3">
                  <c:v>1087584.95</c:v>
                </c:pt>
                <c:pt idx="4" formatCode="_(* #,##0_);_(* \(#,##0\);_(* &quot;--&quot;??_);_(@_)">
                  <c:v>375000</c:v>
                </c:pt>
              </c:numCache>
            </c:numRef>
          </c:val>
          <c:extLst xmlns:c16r2="http://schemas.microsoft.com/office/drawing/2015/06/chart">
            <c:ext xmlns:c16="http://schemas.microsoft.com/office/drawing/2014/chart" uri="{C3380CC4-5D6E-409C-BE32-E72D297353CC}">
              <c16:uniqueId val="{0000000A-5268-4726-81B5-36693EA0284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366829672755002"/>
          <c:y val="0.18251252819588026"/>
          <c:w val="0.30502993010949725"/>
          <c:h val="0.78184720957499365"/>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Cash</a:t>
            </a:r>
            <a:endParaRPr lang="en-US" baseline="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Cash ($)</c:v>
          </c:tx>
          <c:spPr>
            <a:ln w="28575" cap="rnd">
              <a:solidFill>
                <a:schemeClr val="accent1"/>
              </a:solidFill>
              <a:round/>
            </a:ln>
            <a:effectLst/>
          </c:spPr>
          <c:marker>
            <c:symbol val="none"/>
          </c:marker>
          <c:cat>
            <c:numRef>
              <c:f>'Model &amp; Metrics'!$H$4:$AQ$4</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'Model &amp; Metrics'!$H$39:$AQ$39</c:f>
              <c:numCache>
                <c:formatCode>#,##0_);\(#,##0\);"-- "</c:formatCode>
                <c:ptCount val="36"/>
                <c:pt idx="0">
                  <c:v>841632.5</c:v>
                </c:pt>
                <c:pt idx="1">
                  <c:v>681668.45890410955</c:v>
                </c:pt>
                <c:pt idx="2">
                  <c:v>492760.85616438347</c:v>
                </c:pt>
                <c:pt idx="3">
                  <c:v>300919.70890410949</c:v>
                </c:pt>
                <c:pt idx="4">
                  <c:v>102201.24999999988</c:v>
                </c:pt>
                <c:pt idx="5">
                  <c:v>-134587.96232876723</c:v>
                </c:pt>
                <c:pt idx="6">
                  <c:v>-381108.38184931513</c:v>
                </c:pt>
                <c:pt idx="7">
                  <c:v>-636375.92465753434</c:v>
                </c:pt>
                <c:pt idx="8">
                  <c:v>-927800.26541095902</c:v>
                </c:pt>
                <c:pt idx="9">
                  <c:v>-1194435.3938356165</c:v>
                </c:pt>
                <c:pt idx="10">
                  <c:v>-1460467.1489726028</c:v>
                </c:pt>
                <c:pt idx="11">
                  <c:v>-1754784.8458904109</c:v>
                </c:pt>
                <c:pt idx="12">
                  <c:v>-2055666.1294520549</c:v>
                </c:pt>
                <c:pt idx="13">
                  <c:v>1636790.7852739724</c:v>
                </c:pt>
                <c:pt idx="14">
                  <c:v>1301896.2363013697</c:v>
                </c:pt>
                <c:pt idx="15">
                  <c:v>966396.11181506841</c:v>
                </c:pt>
                <c:pt idx="16">
                  <c:v>640141.62482876703</c:v>
                </c:pt>
                <c:pt idx="17">
                  <c:v>303270.50291095878</c:v>
                </c:pt>
                <c:pt idx="18">
                  <c:v>-6179.4127568494296</c:v>
                </c:pt>
                <c:pt idx="19">
                  <c:v>-306987.49623287685</c:v>
                </c:pt>
                <c:pt idx="20">
                  <c:v>-601720.0151541098</c:v>
                </c:pt>
                <c:pt idx="21">
                  <c:v>-850678.88510274002</c:v>
                </c:pt>
                <c:pt idx="22">
                  <c:v>-1103569.201113014</c:v>
                </c:pt>
                <c:pt idx="23">
                  <c:v>-1361553.4289383565</c:v>
                </c:pt>
                <c:pt idx="24">
                  <c:v>-1572406.0725171235</c:v>
                </c:pt>
                <c:pt idx="25">
                  <c:v>-1778911.2441780823</c:v>
                </c:pt>
                <c:pt idx="26">
                  <c:v>-1988714.6305650687</c:v>
                </c:pt>
                <c:pt idx="27">
                  <c:v>-2163753.3356164386</c:v>
                </c:pt>
                <c:pt idx="28">
                  <c:v>-2333589.3970034248</c:v>
                </c:pt>
                <c:pt idx="29">
                  <c:v>-2493401.2118150685</c:v>
                </c:pt>
                <c:pt idx="30">
                  <c:v>-2619227.7946061646</c:v>
                </c:pt>
                <c:pt idx="31">
                  <c:v>-2743418.8470890415</c:v>
                </c:pt>
                <c:pt idx="32">
                  <c:v>-2870812.708304795</c:v>
                </c:pt>
                <c:pt idx="33">
                  <c:v>-2953898.3845890416</c:v>
                </c:pt>
                <c:pt idx="34">
                  <c:v>-3024824.5678938362</c:v>
                </c:pt>
                <c:pt idx="35">
                  <c:v>-3085279.3575342475</c:v>
                </c:pt>
              </c:numCache>
            </c:numRef>
          </c:val>
          <c:smooth val="0"/>
          <c:extLst xmlns:c16r2="http://schemas.microsoft.com/office/drawing/2015/06/chart">
            <c:ext xmlns:c16="http://schemas.microsoft.com/office/drawing/2014/chart" uri="{C3380CC4-5D6E-409C-BE32-E72D297353CC}">
              <c16:uniqueId val="{00000000-91F5-465A-B26A-64E48020828F}"/>
            </c:ext>
          </c:extLst>
        </c:ser>
        <c:dLbls>
          <c:showLegendKey val="0"/>
          <c:showVal val="0"/>
          <c:showCatName val="0"/>
          <c:showSerName val="0"/>
          <c:showPercent val="0"/>
          <c:showBubbleSize val="0"/>
        </c:dLbls>
        <c:smooth val="0"/>
        <c:axId val="260609136"/>
        <c:axId val="260609696"/>
      </c:lineChart>
      <c:dateAx>
        <c:axId val="26060913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609696"/>
        <c:crosses val="autoZero"/>
        <c:auto val="1"/>
        <c:lblOffset val="100"/>
        <c:baseTimeUnit val="months"/>
      </c:dateAx>
      <c:valAx>
        <c:axId val="260609696"/>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6091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Headcount Summary</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Staffing!$D$123</c:f>
              <c:strCache>
                <c:ptCount val="1"/>
                <c:pt idx="0">
                  <c:v>SALES</c:v>
                </c:pt>
              </c:strCache>
            </c:strRef>
          </c:tx>
          <c:spPr>
            <a:solidFill>
              <a:schemeClr val="accent1"/>
            </a:solidFill>
            <a:ln>
              <a:noFill/>
            </a:ln>
            <a:effectLst/>
          </c:spPr>
          <c:invertIfNegative val="0"/>
          <c:cat>
            <c:numRef>
              <c:f>Sales!$F$3:$AO$3</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Staffing!$H$123:$AQ$123</c:f>
              <c:numCache>
                <c:formatCode>General</c:formatCode>
                <c:ptCount val="36"/>
                <c:pt idx="0">
                  <c:v>1</c:v>
                </c:pt>
                <c:pt idx="1">
                  <c:v>3</c:v>
                </c:pt>
                <c:pt idx="2">
                  <c:v>3</c:v>
                </c:pt>
                <c:pt idx="3">
                  <c:v>4</c:v>
                </c:pt>
                <c:pt idx="4">
                  <c:v>4</c:v>
                </c:pt>
                <c:pt idx="5">
                  <c:v>5</c:v>
                </c:pt>
                <c:pt idx="6">
                  <c:v>6</c:v>
                </c:pt>
                <c:pt idx="7">
                  <c:v>6</c:v>
                </c:pt>
                <c:pt idx="8">
                  <c:v>6</c:v>
                </c:pt>
                <c:pt idx="9">
                  <c:v>6</c:v>
                </c:pt>
                <c:pt idx="10">
                  <c:v>7</c:v>
                </c:pt>
                <c:pt idx="11">
                  <c:v>8</c:v>
                </c:pt>
                <c:pt idx="12">
                  <c:v>8</c:v>
                </c:pt>
                <c:pt idx="13">
                  <c:v>8</c:v>
                </c:pt>
                <c:pt idx="14">
                  <c:v>8</c:v>
                </c:pt>
                <c:pt idx="15">
                  <c:v>9</c:v>
                </c:pt>
                <c:pt idx="16">
                  <c:v>9</c:v>
                </c:pt>
                <c:pt idx="17">
                  <c:v>9</c:v>
                </c:pt>
                <c:pt idx="18">
                  <c:v>9</c:v>
                </c:pt>
                <c:pt idx="19">
                  <c:v>9</c:v>
                </c:pt>
                <c:pt idx="20">
                  <c:v>9</c:v>
                </c:pt>
                <c:pt idx="21">
                  <c:v>9</c:v>
                </c:pt>
                <c:pt idx="22">
                  <c:v>9</c:v>
                </c:pt>
                <c:pt idx="23">
                  <c:v>10</c:v>
                </c:pt>
                <c:pt idx="24">
                  <c:v>10</c:v>
                </c:pt>
                <c:pt idx="25">
                  <c:v>11</c:v>
                </c:pt>
                <c:pt idx="26">
                  <c:v>11</c:v>
                </c:pt>
                <c:pt idx="27">
                  <c:v>11</c:v>
                </c:pt>
                <c:pt idx="28">
                  <c:v>12</c:v>
                </c:pt>
                <c:pt idx="29">
                  <c:v>12</c:v>
                </c:pt>
                <c:pt idx="30">
                  <c:v>12</c:v>
                </c:pt>
                <c:pt idx="31">
                  <c:v>13</c:v>
                </c:pt>
                <c:pt idx="32">
                  <c:v>13</c:v>
                </c:pt>
                <c:pt idx="33">
                  <c:v>13</c:v>
                </c:pt>
                <c:pt idx="34">
                  <c:v>14</c:v>
                </c:pt>
                <c:pt idx="35">
                  <c:v>14</c:v>
                </c:pt>
              </c:numCache>
            </c:numRef>
          </c:val>
          <c:extLst xmlns:c16r2="http://schemas.microsoft.com/office/drawing/2015/06/chart">
            <c:ext xmlns:c16="http://schemas.microsoft.com/office/drawing/2014/chart" uri="{C3380CC4-5D6E-409C-BE32-E72D297353CC}">
              <c16:uniqueId val="{00000000-FC62-4556-99B2-5E535B5534FE}"/>
            </c:ext>
          </c:extLst>
        </c:ser>
        <c:ser>
          <c:idx val="1"/>
          <c:order val="1"/>
          <c:tx>
            <c:strRef>
              <c:f>Staffing!$D$124</c:f>
              <c:strCache>
                <c:ptCount val="1"/>
                <c:pt idx="0">
                  <c:v>MARKETING</c:v>
                </c:pt>
              </c:strCache>
            </c:strRef>
          </c:tx>
          <c:spPr>
            <a:solidFill>
              <a:schemeClr val="accent2"/>
            </a:solidFill>
            <a:ln>
              <a:noFill/>
            </a:ln>
            <a:effectLst/>
          </c:spPr>
          <c:invertIfNegative val="0"/>
          <c:cat>
            <c:numRef>
              <c:f>Sales!$F$3:$AO$3</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Staffing!$H$124:$AQ$124</c:f>
              <c:numCache>
                <c:formatCode>General</c:formatCode>
                <c:ptCount val="36"/>
                <c:pt idx="0">
                  <c:v>0</c:v>
                </c:pt>
                <c:pt idx="1">
                  <c:v>0</c:v>
                </c:pt>
                <c:pt idx="2">
                  <c:v>1</c:v>
                </c:pt>
                <c:pt idx="3">
                  <c:v>1</c:v>
                </c:pt>
                <c:pt idx="4">
                  <c:v>1</c:v>
                </c:pt>
                <c:pt idx="5">
                  <c:v>1</c:v>
                </c:pt>
                <c:pt idx="6">
                  <c:v>2</c:v>
                </c:pt>
                <c:pt idx="7">
                  <c:v>2</c:v>
                </c:pt>
                <c:pt idx="8">
                  <c:v>3</c:v>
                </c:pt>
                <c:pt idx="9">
                  <c:v>3</c:v>
                </c:pt>
                <c:pt idx="10">
                  <c:v>3</c:v>
                </c:pt>
                <c:pt idx="11">
                  <c:v>3</c:v>
                </c:pt>
                <c:pt idx="12">
                  <c:v>3</c:v>
                </c:pt>
                <c:pt idx="13">
                  <c:v>4</c:v>
                </c:pt>
                <c:pt idx="14">
                  <c:v>4</c:v>
                </c:pt>
                <c:pt idx="15">
                  <c:v>4</c:v>
                </c:pt>
                <c:pt idx="16">
                  <c:v>4</c:v>
                </c:pt>
                <c:pt idx="17">
                  <c:v>4</c:v>
                </c:pt>
                <c:pt idx="18">
                  <c:v>4</c:v>
                </c:pt>
                <c:pt idx="19">
                  <c:v>5</c:v>
                </c:pt>
                <c:pt idx="20">
                  <c:v>6</c:v>
                </c:pt>
                <c:pt idx="21">
                  <c:v>6</c:v>
                </c:pt>
                <c:pt idx="22">
                  <c:v>6</c:v>
                </c:pt>
                <c:pt idx="23">
                  <c:v>6</c:v>
                </c:pt>
                <c:pt idx="24">
                  <c:v>6</c:v>
                </c:pt>
                <c:pt idx="25">
                  <c:v>6</c:v>
                </c:pt>
                <c:pt idx="26">
                  <c:v>7</c:v>
                </c:pt>
                <c:pt idx="27">
                  <c:v>7</c:v>
                </c:pt>
                <c:pt idx="28">
                  <c:v>7</c:v>
                </c:pt>
                <c:pt idx="29">
                  <c:v>7</c:v>
                </c:pt>
                <c:pt idx="30">
                  <c:v>7</c:v>
                </c:pt>
                <c:pt idx="31">
                  <c:v>7</c:v>
                </c:pt>
                <c:pt idx="32">
                  <c:v>8</c:v>
                </c:pt>
                <c:pt idx="33">
                  <c:v>8</c:v>
                </c:pt>
                <c:pt idx="34">
                  <c:v>8</c:v>
                </c:pt>
                <c:pt idx="35">
                  <c:v>8</c:v>
                </c:pt>
              </c:numCache>
            </c:numRef>
          </c:val>
          <c:extLst xmlns:c16r2="http://schemas.microsoft.com/office/drawing/2015/06/chart">
            <c:ext xmlns:c16="http://schemas.microsoft.com/office/drawing/2014/chart" uri="{C3380CC4-5D6E-409C-BE32-E72D297353CC}">
              <c16:uniqueId val="{00000001-FC62-4556-99B2-5E535B5534FE}"/>
            </c:ext>
          </c:extLst>
        </c:ser>
        <c:ser>
          <c:idx val="2"/>
          <c:order val="2"/>
          <c:tx>
            <c:strRef>
              <c:f>Staffing!$D$125</c:f>
              <c:strCache>
                <c:ptCount val="1"/>
                <c:pt idx="0">
                  <c:v>R&amp;D</c:v>
                </c:pt>
              </c:strCache>
            </c:strRef>
          </c:tx>
          <c:spPr>
            <a:solidFill>
              <a:schemeClr val="accent3"/>
            </a:solidFill>
            <a:ln>
              <a:noFill/>
            </a:ln>
            <a:effectLst/>
          </c:spPr>
          <c:invertIfNegative val="0"/>
          <c:cat>
            <c:numRef>
              <c:f>Sales!$F$3:$AO$3</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Staffing!$H$125:$AQ$125</c:f>
              <c:numCache>
                <c:formatCode>General</c:formatCode>
                <c:ptCount val="36"/>
                <c:pt idx="0">
                  <c:v>3</c:v>
                </c:pt>
                <c:pt idx="1">
                  <c:v>3</c:v>
                </c:pt>
                <c:pt idx="2">
                  <c:v>3</c:v>
                </c:pt>
                <c:pt idx="3">
                  <c:v>3</c:v>
                </c:pt>
                <c:pt idx="4">
                  <c:v>4</c:v>
                </c:pt>
                <c:pt idx="5">
                  <c:v>4</c:v>
                </c:pt>
                <c:pt idx="6">
                  <c:v>5</c:v>
                </c:pt>
                <c:pt idx="7">
                  <c:v>5</c:v>
                </c:pt>
                <c:pt idx="8">
                  <c:v>5</c:v>
                </c:pt>
                <c:pt idx="9">
                  <c:v>6</c:v>
                </c:pt>
                <c:pt idx="10">
                  <c:v>6</c:v>
                </c:pt>
                <c:pt idx="11">
                  <c:v>6</c:v>
                </c:pt>
                <c:pt idx="12">
                  <c:v>6</c:v>
                </c:pt>
                <c:pt idx="13">
                  <c:v>7</c:v>
                </c:pt>
                <c:pt idx="14">
                  <c:v>8</c:v>
                </c:pt>
                <c:pt idx="15">
                  <c:v>8</c:v>
                </c:pt>
                <c:pt idx="16">
                  <c:v>9</c:v>
                </c:pt>
                <c:pt idx="17">
                  <c:v>9</c:v>
                </c:pt>
                <c:pt idx="18">
                  <c:v>9</c:v>
                </c:pt>
                <c:pt idx="19">
                  <c:v>9</c:v>
                </c:pt>
                <c:pt idx="20">
                  <c:v>9</c:v>
                </c:pt>
                <c:pt idx="21">
                  <c:v>9</c:v>
                </c:pt>
                <c:pt idx="22">
                  <c:v>10</c:v>
                </c:pt>
                <c:pt idx="23">
                  <c:v>10</c:v>
                </c:pt>
                <c:pt idx="24">
                  <c:v>10</c:v>
                </c:pt>
                <c:pt idx="25">
                  <c:v>10</c:v>
                </c:pt>
                <c:pt idx="26">
                  <c:v>10</c:v>
                </c:pt>
                <c:pt idx="27">
                  <c:v>10</c:v>
                </c:pt>
                <c:pt idx="28">
                  <c:v>11</c:v>
                </c:pt>
                <c:pt idx="29">
                  <c:v>11</c:v>
                </c:pt>
                <c:pt idx="30">
                  <c:v>11</c:v>
                </c:pt>
                <c:pt idx="31">
                  <c:v>12</c:v>
                </c:pt>
                <c:pt idx="32">
                  <c:v>12</c:v>
                </c:pt>
                <c:pt idx="33">
                  <c:v>13</c:v>
                </c:pt>
                <c:pt idx="34">
                  <c:v>13</c:v>
                </c:pt>
                <c:pt idx="35">
                  <c:v>13</c:v>
                </c:pt>
              </c:numCache>
            </c:numRef>
          </c:val>
          <c:extLst xmlns:c16r2="http://schemas.microsoft.com/office/drawing/2015/06/chart">
            <c:ext xmlns:c16="http://schemas.microsoft.com/office/drawing/2014/chart" uri="{C3380CC4-5D6E-409C-BE32-E72D297353CC}">
              <c16:uniqueId val="{00000002-FC62-4556-99B2-5E535B5534FE}"/>
            </c:ext>
          </c:extLst>
        </c:ser>
        <c:ser>
          <c:idx val="3"/>
          <c:order val="3"/>
          <c:tx>
            <c:strRef>
              <c:f>Staffing!$D$126</c:f>
              <c:strCache>
                <c:ptCount val="1"/>
                <c:pt idx="0">
                  <c:v>G&amp;A</c:v>
                </c:pt>
              </c:strCache>
            </c:strRef>
          </c:tx>
          <c:spPr>
            <a:solidFill>
              <a:schemeClr val="accent4"/>
            </a:solidFill>
            <a:ln>
              <a:noFill/>
            </a:ln>
            <a:effectLst/>
          </c:spPr>
          <c:invertIfNegative val="0"/>
          <c:cat>
            <c:numRef>
              <c:f>Sales!$F$3:$AO$3</c:f>
              <c:numCache>
                <c:formatCode>[$-409]mmm\-yy;@</c:formatCode>
                <c:ptCount val="36"/>
                <c:pt idx="0">
                  <c:v>43831</c:v>
                </c:pt>
                <c:pt idx="1">
                  <c:v>43890</c:v>
                </c:pt>
                <c:pt idx="2">
                  <c:v>43921</c:v>
                </c:pt>
                <c:pt idx="3">
                  <c:v>43951</c:v>
                </c:pt>
                <c:pt idx="4">
                  <c:v>43982</c:v>
                </c:pt>
                <c:pt idx="5">
                  <c:v>44012</c:v>
                </c:pt>
                <c:pt idx="6">
                  <c:v>44043</c:v>
                </c:pt>
                <c:pt idx="7">
                  <c:v>44074</c:v>
                </c:pt>
                <c:pt idx="8">
                  <c:v>44104</c:v>
                </c:pt>
                <c:pt idx="9">
                  <c:v>44135</c:v>
                </c:pt>
                <c:pt idx="10">
                  <c:v>44165</c:v>
                </c:pt>
                <c:pt idx="11">
                  <c:v>44196</c:v>
                </c:pt>
                <c:pt idx="12">
                  <c:v>44227</c:v>
                </c:pt>
                <c:pt idx="13">
                  <c:v>44255</c:v>
                </c:pt>
                <c:pt idx="14">
                  <c:v>44286</c:v>
                </c:pt>
                <c:pt idx="15">
                  <c:v>44316</c:v>
                </c:pt>
                <c:pt idx="16">
                  <c:v>44347</c:v>
                </c:pt>
                <c:pt idx="17">
                  <c:v>44377</c:v>
                </c:pt>
                <c:pt idx="18">
                  <c:v>44408</c:v>
                </c:pt>
                <c:pt idx="19">
                  <c:v>44439</c:v>
                </c:pt>
                <c:pt idx="20">
                  <c:v>44469</c:v>
                </c:pt>
                <c:pt idx="21">
                  <c:v>44500</c:v>
                </c:pt>
                <c:pt idx="22">
                  <c:v>44530</c:v>
                </c:pt>
                <c:pt idx="23">
                  <c:v>44561</c:v>
                </c:pt>
                <c:pt idx="24">
                  <c:v>44592</c:v>
                </c:pt>
                <c:pt idx="25">
                  <c:v>44620</c:v>
                </c:pt>
                <c:pt idx="26">
                  <c:v>44651</c:v>
                </c:pt>
                <c:pt idx="27">
                  <c:v>44681</c:v>
                </c:pt>
                <c:pt idx="28">
                  <c:v>44712</c:v>
                </c:pt>
                <c:pt idx="29">
                  <c:v>44742</c:v>
                </c:pt>
                <c:pt idx="30">
                  <c:v>44773</c:v>
                </c:pt>
                <c:pt idx="31">
                  <c:v>44804</c:v>
                </c:pt>
                <c:pt idx="32">
                  <c:v>44834</c:v>
                </c:pt>
                <c:pt idx="33">
                  <c:v>44865</c:v>
                </c:pt>
                <c:pt idx="34">
                  <c:v>44895</c:v>
                </c:pt>
                <c:pt idx="35">
                  <c:v>44926</c:v>
                </c:pt>
              </c:numCache>
            </c:numRef>
          </c:cat>
          <c:val>
            <c:numRef>
              <c:f>Staffing!$H$126:$AQ$126</c:f>
              <c:numCache>
                <c:formatCode>General</c:formatCode>
                <c:ptCount val="36"/>
                <c:pt idx="0">
                  <c:v>3</c:v>
                </c:pt>
                <c:pt idx="1">
                  <c:v>3</c:v>
                </c:pt>
                <c:pt idx="2">
                  <c:v>3</c:v>
                </c:pt>
                <c:pt idx="3">
                  <c:v>3</c:v>
                </c:pt>
                <c:pt idx="4">
                  <c:v>4</c:v>
                </c:pt>
                <c:pt idx="5">
                  <c:v>4</c:v>
                </c:pt>
                <c:pt idx="6">
                  <c:v>4</c:v>
                </c:pt>
                <c:pt idx="7">
                  <c:v>4</c:v>
                </c:pt>
                <c:pt idx="8">
                  <c:v>4</c:v>
                </c:pt>
                <c:pt idx="9">
                  <c:v>4</c:v>
                </c:pt>
                <c:pt idx="10">
                  <c:v>4</c:v>
                </c:pt>
                <c:pt idx="11">
                  <c:v>4</c:v>
                </c:pt>
                <c:pt idx="12">
                  <c:v>5</c:v>
                </c:pt>
                <c:pt idx="13">
                  <c:v>5</c:v>
                </c:pt>
                <c:pt idx="14">
                  <c:v>5</c:v>
                </c:pt>
                <c:pt idx="15">
                  <c:v>5</c:v>
                </c:pt>
                <c:pt idx="16">
                  <c:v>5</c:v>
                </c:pt>
                <c:pt idx="17">
                  <c:v>5</c:v>
                </c:pt>
                <c:pt idx="18">
                  <c:v>6</c:v>
                </c:pt>
                <c:pt idx="19">
                  <c:v>6</c:v>
                </c:pt>
                <c:pt idx="20">
                  <c:v>6</c:v>
                </c:pt>
                <c:pt idx="21">
                  <c:v>6</c:v>
                </c:pt>
                <c:pt idx="22">
                  <c:v>6</c:v>
                </c:pt>
                <c:pt idx="23">
                  <c:v>6</c:v>
                </c:pt>
                <c:pt idx="24">
                  <c:v>6</c:v>
                </c:pt>
                <c:pt idx="25">
                  <c:v>6</c:v>
                </c:pt>
                <c:pt idx="26">
                  <c:v>6</c:v>
                </c:pt>
                <c:pt idx="27">
                  <c:v>6</c:v>
                </c:pt>
                <c:pt idx="28">
                  <c:v>6</c:v>
                </c:pt>
                <c:pt idx="29">
                  <c:v>6</c:v>
                </c:pt>
                <c:pt idx="30">
                  <c:v>7</c:v>
                </c:pt>
                <c:pt idx="31">
                  <c:v>7</c:v>
                </c:pt>
                <c:pt idx="32">
                  <c:v>7</c:v>
                </c:pt>
                <c:pt idx="33">
                  <c:v>7</c:v>
                </c:pt>
                <c:pt idx="34">
                  <c:v>7</c:v>
                </c:pt>
                <c:pt idx="35">
                  <c:v>7</c:v>
                </c:pt>
              </c:numCache>
            </c:numRef>
          </c:val>
          <c:extLst xmlns:c16r2="http://schemas.microsoft.com/office/drawing/2015/06/chart">
            <c:ext xmlns:c16="http://schemas.microsoft.com/office/drawing/2014/chart" uri="{C3380CC4-5D6E-409C-BE32-E72D297353CC}">
              <c16:uniqueId val="{00000003-FC62-4556-99B2-5E535B5534FE}"/>
            </c:ext>
          </c:extLst>
        </c:ser>
        <c:dLbls>
          <c:showLegendKey val="0"/>
          <c:showVal val="0"/>
          <c:showCatName val="0"/>
          <c:showSerName val="0"/>
          <c:showPercent val="0"/>
          <c:showBubbleSize val="0"/>
        </c:dLbls>
        <c:gapWidth val="150"/>
        <c:overlap val="100"/>
        <c:axId val="260450128"/>
        <c:axId val="260450688"/>
      </c:barChart>
      <c:dateAx>
        <c:axId val="260450128"/>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450688"/>
        <c:crosses val="autoZero"/>
        <c:auto val="1"/>
        <c:lblOffset val="100"/>
        <c:baseTimeUnit val="months"/>
      </c:dateAx>
      <c:valAx>
        <c:axId val="260450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0450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2265073</xdr:colOff>
      <xdr:row>2</xdr:row>
      <xdr:rowOff>9525</xdr:rowOff>
    </xdr:from>
    <xdr:to>
      <xdr:col>1</xdr:col>
      <xdr:colOff>4345276</xdr:colOff>
      <xdr:row>7</xdr:row>
      <xdr:rowOff>17145</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70906" y="327025"/>
          <a:ext cx="2080203" cy="795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2265073</xdr:colOff>
      <xdr:row>2</xdr:row>
      <xdr:rowOff>9525</xdr:rowOff>
    </xdr:from>
    <xdr:to>
      <xdr:col>1</xdr:col>
      <xdr:colOff>4345276</xdr:colOff>
      <xdr:row>7</xdr:row>
      <xdr:rowOff>17145</xdr:rowOff>
    </xdr:to>
    <xdr:pic>
      <xdr:nvPicPr>
        <xdr:cNvPr id="2" name="Picture 1">
          <a:extLst>
            <a:ext uri="{FF2B5EF4-FFF2-40B4-BE49-F238E27FC236}">
              <a16:creationId xmlns:a16="http://schemas.microsoft.com/office/drawing/2014/main" xmlns="" id="{149178CB-385C-41A1-AE3E-D2243255795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69848" y="333375"/>
          <a:ext cx="2080203" cy="81089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114299</xdr:colOff>
      <xdr:row>1</xdr:row>
      <xdr:rowOff>127525</xdr:rowOff>
    </xdr:from>
    <xdr:to>
      <xdr:col>16</xdr:col>
      <xdr:colOff>461962</xdr:colOff>
      <xdr:row>18</xdr:row>
      <xdr:rowOff>118001</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114299" y="370942"/>
          <a:ext cx="9671580" cy="2689226"/>
          <a:chOff x="390524" y="719136"/>
          <a:chExt cx="11034713" cy="2743201"/>
        </a:xfrm>
      </xdr:grpSpPr>
      <xdr:graphicFrame macro="">
        <xdr:nvGraphicFramePr>
          <xdr:cNvPr id="3" name="Chart 2">
            <a:extLst>
              <a:ext uri="{FF2B5EF4-FFF2-40B4-BE49-F238E27FC236}">
                <a16:creationId xmlns:a16="http://schemas.microsoft.com/office/drawing/2014/main" xmlns="" id="{00000000-0008-0000-0200-000003000000}"/>
              </a:ext>
            </a:extLst>
          </xdr:cNvPr>
          <xdr:cNvGraphicFramePr/>
        </xdr:nvGraphicFramePr>
        <xdr:xfrm>
          <a:off x="390524" y="719136"/>
          <a:ext cx="6429375" cy="27384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200-000004000000}"/>
              </a:ext>
            </a:extLst>
          </xdr:cNvPr>
          <xdr:cNvGraphicFramePr/>
        </xdr:nvGraphicFramePr>
        <xdr:xfrm>
          <a:off x="6853237" y="7191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9</xdr:col>
      <xdr:colOff>518583</xdr:colOff>
      <xdr:row>19</xdr:row>
      <xdr:rowOff>63495</xdr:rowOff>
    </xdr:from>
    <xdr:to>
      <xdr:col>18</xdr:col>
      <xdr:colOff>298365</xdr:colOff>
      <xdr:row>38</xdr:row>
      <xdr:rowOff>95246</xdr:rowOff>
    </xdr:to>
    <xdr:graphicFrame macro="">
      <xdr:nvGraphicFramePr>
        <xdr:cNvPr id="5" name="Chart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497416</xdr:colOff>
      <xdr:row>1</xdr:row>
      <xdr:rowOff>125937</xdr:rowOff>
    </xdr:from>
    <xdr:to>
      <xdr:col>21</xdr:col>
      <xdr:colOff>635000</xdr:colOff>
      <xdr:row>18</xdr:row>
      <xdr:rowOff>116414</xdr:rowOff>
    </xdr:to>
    <xdr:graphicFrame macro="">
      <xdr:nvGraphicFramePr>
        <xdr:cNvPr id="6" name="Chart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666750</xdr:colOff>
      <xdr:row>1</xdr:row>
      <xdr:rowOff>126999</xdr:rowOff>
    </xdr:from>
    <xdr:to>
      <xdr:col>27</xdr:col>
      <xdr:colOff>116417</xdr:colOff>
      <xdr:row>18</xdr:row>
      <xdr:rowOff>116585</xdr:rowOff>
    </xdr:to>
    <xdr:graphicFrame macro="">
      <xdr:nvGraphicFramePr>
        <xdr:cNvPr id="7" name="Chart 6">
          <a:extLst>
            <a:ext uri="{FF2B5EF4-FFF2-40B4-BE49-F238E27FC236}">
              <a16:creationId xmlns:a16="http://schemas.microsoft.com/office/drawing/2014/main" xmlns=""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4233</xdr:colOff>
      <xdr:row>19</xdr:row>
      <xdr:rowOff>62437</xdr:rowOff>
    </xdr:from>
    <xdr:to>
      <xdr:col>9</xdr:col>
      <xdr:colOff>471932</xdr:colOff>
      <xdr:row>38</xdr:row>
      <xdr:rowOff>95246</xdr:rowOff>
    </xdr:to>
    <xdr:graphicFrame macro="">
      <xdr:nvGraphicFramePr>
        <xdr:cNvPr id="8" name="Chart 7">
          <a:extLst>
            <a:ext uri="{FF2B5EF4-FFF2-40B4-BE49-F238E27FC236}">
              <a16:creationId xmlns:a16="http://schemas.microsoft.com/office/drawing/2014/main" xmlns=""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18</xdr:col>
      <xdr:colOff>338666</xdr:colOff>
      <xdr:row>19</xdr:row>
      <xdr:rowOff>62437</xdr:rowOff>
    </xdr:from>
    <xdr:to>
      <xdr:col>27</xdr:col>
      <xdr:colOff>118448</xdr:colOff>
      <xdr:row>38</xdr:row>
      <xdr:rowOff>91139</xdr:rowOff>
    </xdr:to>
    <xdr:graphicFrame macro="">
      <xdr:nvGraphicFramePr>
        <xdr:cNvPr id="9" name="Chart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autoPageBreaks="0" fitToPage="1"/>
  </sheetPr>
  <dimension ref="B14:C28"/>
  <sheetViews>
    <sheetView showGridLines="0" tabSelected="1" zoomScale="90" zoomScaleNormal="90" workbookViewId="0"/>
  </sheetViews>
  <sheetFormatPr defaultColWidth="9.140625" defaultRowHeight="12.75"/>
  <cols>
    <col min="1" max="1" width="1.5703125" style="511" customWidth="1"/>
    <col min="2" max="2" width="108.5703125" style="511" customWidth="1"/>
    <col min="3" max="16384" width="9.140625" style="511"/>
  </cols>
  <sheetData>
    <row r="14" spans="2:2" ht="33.75" customHeight="1" thickBot="1">
      <c r="B14" s="510" t="s">
        <v>232</v>
      </c>
    </row>
    <row r="16" spans="2:2">
      <c r="B16" s="520" t="s">
        <v>256</v>
      </c>
    </row>
    <row r="17" spans="2:3">
      <c r="B17" s="529"/>
      <c r="C17" s="524"/>
    </row>
    <row r="18" spans="2:3">
      <c r="B18" s="520"/>
      <c r="C18" s="524"/>
    </row>
    <row r="19" spans="2:3">
      <c r="B19" s="529"/>
      <c r="C19" s="524"/>
    </row>
    <row r="20" spans="2:3">
      <c r="B20" s="520"/>
      <c r="C20" s="524"/>
    </row>
    <row r="21" spans="2:3" ht="13.5" thickBot="1">
      <c r="B21" s="521"/>
      <c r="C21" s="524"/>
    </row>
    <row r="22" spans="2:3" ht="77.25" thickBot="1">
      <c r="B22" s="530" t="s">
        <v>255</v>
      </c>
      <c r="C22" s="524"/>
    </row>
    <row r="23" spans="2:3">
      <c r="B23" s="525"/>
      <c r="C23" s="524"/>
    </row>
    <row r="24" spans="2:3">
      <c r="B24" s="526"/>
      <c r="C24" s="524"/>
    </row>
    <row r="25" spans="2:3">
      <c r="B25" s="525"/>
      <c r="C25" s="524"/>
    </row>
    <row r="26" spans="2:3">
      <c r="B26" s="525"/>
      <c r="C26" s="524"/>
    </row>
    <row r="27" spans="2:3">
      <c r="B27" s="520"/>
    </row>
    <row r="28" spans="2:3">
      <c r="B28" s="520"/>
    </row>
  </sheetData>
  <pageMargins left="0.7" right="0.7" top="0.75" bottom="0.75" header="0.3" footer="0.3"/>
  <pageSetup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8"/>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13" width="12.7109375" style="1" bestFit="1" customWidth="1"/>
    <col min="14"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30" t="s">
        <v>146</v>
      </c>
      <c r="C1" s="126"/>
      <c r="D1" s="126"/>
      <c r="E1" s="126"/>
      <c r="F1" s="128"/>
      <c r="G1" s="126"/>
      <c r="H1" s="126"/>
      <c r="I1" s="127"/>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421"/>
      <c r="AQ1" s="126"/>
      <c r="AR1" s="126"/>
      <c r="AS1" s="126"/>
      <c r="AT1" s="126"/>
      <c r="AU1" s="126"/>
      <c r="AV1" s="126"/>
      <c r="AW1" s="126"/>
      <c r="AX1" s="126"/>
      <c r="AY1" s="126"/>
      <c r="AZ1" s="126"/>
      <c r="BA1" s="126"/>
      <c r="BB1" s="126"/>
      <c r="BC1" s="126"/>
      <c r="BD1" s="126"/>
      <c r="BE1" s="126"/>
      <c r="BF1" s="126"/>
    </row>
    <row r="2" spans="1:58" ht="18.75">
      <c r="B2" s="419"/>
    </row>
    <row r="3" spans="1:58" ht="13.5" thickBot="1">
      <c r="BC3" s="428"/>
    </row>
    <row r="4" spans="1:58" ht="13.5" thickBot="1">
      <c r="A4" s="32" t="s">
        <v>0</v>
      </c>
      <c r="B4" s="422" t="str">
        <f>Staffing!B60</f>
        <v>R&amp;D</v>
      </c>
      <c r="C4" s="423"/>
      <c r="D4" s="423"/>
      <c r="E4" s="118"/>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447" t="str">
        <f>'Model &amp; Metrics'!AS4</f>
        <v>Q120</v>
      </c>
      <c r="AR4" s="447" t="str">
        <f>'Model &amp; Metrics'!AT4</f>
        <v>Q220</v>
      </c>
      <c r="AS4" s="447" t="str">
        <f>'Model &amp; Metrics'!AU4</f>
        <v>Q320</v>
      </c>
      <c r="AT4" s="447" t="str">
        <f>'Model &amp; Metrics'!AV4</f>
        <v>Q420</v>
      </c>
      <c r="AU4" s="447" t="str">
        <f>'Model &amp; Metrics'!AW4</f>
        <v>Q121</v>
      </c>
      <c r="AV4" s="447" t="str">
        <f>'Model &amp; Metrics'!AX4</f>
        <v>Q221</v>
      </c>
      <c r="AW4" s="447" t="str">
        <f>'Model &amp; Metrics'!AY4</f>
        <v>Q321</v>
      </c>
      <c r="AX4" s="447" t="str">
        <f>'Model &amp; Metrics'!AZ4</f>
        <v>Q421</v>
      </c>
      <c r="AY4" s="447" t="str">
        <f>'Model &amp; Metrics'!BA4</f>
        <v>Q122</v>
      </c>
      <c r="AZ4" s="447" t="str">
        <f>'Model &amp; Metrics'!BB4</f>
        <v>Q222</v>
      </c>
      <c r="BA4" s="447" t="str">
        <f>'Model &amp; Metrics'!BC4</f>
        <v>Q322</v>
      </c>
      <c r="BB4" s="447" t="str">
        <f>'Model &amp; Metrics'!BD4</f>
        <v>Q422</v>
      </c>
      <c r="BC4" s="428"/>
      <c r="BD4" s="415">
        <f>'Model &amp; Metrics'!BF4</f>
        <v>2020</v>
      </c>
      <c r="BE4" s="415">
        <f>'Model &amp; Metrics'!BG4</f>
        <v>2021</v>
      </c>
      <c r="BF4" s="415">
        <f>'Model &amp; Metrics'!BH4</f>
        <v>2022</v>
      </c>
    </row>
    <row r="5" spans="1:58">
      <c r="C5" s="427"/>
      <c r="D5" s="427"/>
      <c r="E5" s="427"/>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Q5" s="428"/>
      <c r="AR5" s="428"/>
      <c r="AS5" s="428"/>
      <c r="AT5" s="428"/>
      <c r="AU5" s="428"/>
      <c r="AV5" s="428"/>
      <c r="AW5" s="428"/>
      <c r="AX5" s="428"/>
      <c r="BC5" s="428"/>
      <c r="BD5" s="454"/>
      <c r="BE5" s="454"/>
      <c r="BF5" s="454"/>
    </row>
    <row r="6" spans="1:58">
      <c r="B6" s="1" t="s">
        <v>117</v>
      </c>
      <c r="C6" s="427"/>
      <c r="D6" s="427"/>
      <c r="E6" s="427"/>
      <c r="F6" s="428">
        <f>Staffing!H79</f>
        <v>3</v>
      </c>
      <c r="G6" s="428">
        <f>Staffing!I79</f>
        <v>3</v>
      </c>
      <c r="H6" s="428">
        <f>Staffing!J79</f>
        <v>3</v>
      </c>
      <c r="I6" s="428">
        <f>Staffing!K79</f>
        <v>3</v>
      </c>
      <c r="J6" s="428">
        <f>Staffing!L79</f>
        <v>4</v>
      </c>
      <c r="K6" s="428">
        <f>Staffing!M79</f>
        <v>4</v>
      </c>
      <c r="L6" s="428">
        <f>Staffing!N79</f>
        <v>5</v>
      </c>
      <c r="M6" s="428">
        <f>Staffing!O79</f>
        <v>5</v>
      </c>
      <c r="N6" s="428">
        <f>Staffing!P79</f>
        <v>5</v>
      </c>
      <c r="O6" s="428">
        <f>Staffing!Q79</f>
        <v>6</v>
      </c>
      <c r="P6" s="428">
        <f>Staffing!R79</f>
        <v>6</v>
      </c>
      <c r="Q6" s="428">
        <f>Staffing!S79</f>
        <v>6</v>
      </c>
      <c r="R6" s="428">
        <f>Staffing!T79</f>
        <v>6</v>
      </c>
      <c r="S6" s="428">
        <f>Staffing!U79</f>
        <v>7</v>
      </c>
      <c r="T6" s="428">
        <f>Staffing!V79</f>
        <v>8</v>
      </c>
      <c r="U6" s="428">
        <f>Staffing!W79</f>
        <v>8</v>
      </c>
      <c r="V6" s="428">
        <f>Staffing!X79</f>
        <v>9</v>
      </c>
      <c r="W6" s="428">
        <f>Staffing!Y79</f>
        <v>9</v>
      </c>
      <c r="X6" s="428">
        <f>Staffing!Z79</f>
        <v>9</v>
      </c>
      <c r="Y6" s="428">
        <f>Staffing!AA79</f>
        <v>9</v>
      </c>
      <c r="Z6" s="428">
        <f>Staffing!AB79</f>
        <v>9</v>
      </c>
      <c r="AA6" s="428">
        <f>Staffing!AC79</f>
        <v>9</v>
      </c>
      <c r="AB6" s="428">
        <f>Staffing!AD79</f>
        <v>10</v>
      </c>
      <c r="AC6" s="428">
        <f>Staffing!AE79</f>
        <v>10</v>
      </c>
      <c r="AD6" s="428">
        <f>Staffing!AF79</f>
        <v>10</v>
      </c>
      <c r="AE6" s="428">
        <f>Staffing!AG79</f>
        <v>10</v>
      </c>
      <c r="AF6" s="428">
        <f>Staffing!AH79</f>
        <v>10</v>
      </c>
      <c r="AG6" s="428">
        <f>Staffing!AI79</f>
        <v>10</v>
      </c>
      <c r="AH6" s="428">
        <f>Staffing!AJ79</f>
        <v>11</v>
      </c>
      <c r="AI6" s="428">
        <f>Staffing!AK79</f>
        <v>11</v>
      </c>
      <c r="AJ6" s="428">
        <f>Staffing!AL79</f>
        <v>11</v>
      </c>
      <c r="AK6" s="428">
        <f>Staffing!AM79</f>
        <v>12</v>
      </c>
      <c r="AL6" s="428">
        <f>Staffing!AN79</f>
        <v>12</v>
      </c>
      <c r="AM6" s="428">
        <f>Staffing!AO79</f>
        <v>13</v>
      </c>
      <c r="AN6" s="428">
        <f>Staffing!AP79</f>
        <v>13</v>
      </c>
      <c r="AO6" s="428">
        <f>Staffing!AQ79</f>
        <v>13</v>
      </c>
      <c r="AQ6" s="428">
        <f>H6</f>
        <v>3</v>
      </c>
      <c r="AR6" s="428">
        <f>K6</f>
        <v>4</v>
      </c>
      <c r="AS6" s="428">
        <f>N6</f>
        <v>5</v>
      </c>
      <c r="AT6" s="428">
        <f>Q6</f>
        <v>6</v>
      </c>
      <c r="AU6" s="428">
        <f>T6</f>
        <v>8</v>
      </c>
      <c r="AV6" s="428">
        <f>W6</f>
        <v>9</v>
      </c>
      <c r="AW6" s="428">
        <f>Z6</f>
        <v>9</v>
      </c>
      <c r="AX6" s="428">
        <f>AC6</f>
        <v>10</v>
      </c>
      <c r="AY6" s="428">
        <f>AF6</f>
        <v>10</v>
      </c>
      <c r="AZ6" s="428">
        <f>AI6</f>
        <v>11</v>
      </c>
      <c r="BA6" s="428">
        <f>+AL6</f>
        <v>12</v>
      </c>
      <c r="BB6" s="428">
        <f>+AO6</f>
        <v>13</v>
      </c>
      <c r="BC6" s="407"/>
      <c r="BD6" s="394">
        <f>AT6</f>
        <v>6</v>
      </c>
      <c r="BE6" s="394">
        <f>AX6</f>
        <v>10</v>
      </c>
      <c r="BF6" s="394">
        <f>BB6</f>
        <v>13</v>
      </c>
    </row>
    <row r="7" spans="1:58">
      <c r="C7" s="427"/>
      <c r="D7" s="427"/>
      <c r="E7" s="427"/>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Q7" s="428"/>
      <c r="AR7" s="428"/>
      <c r="AS7" s="428"/>
      <c r="AT7" s="428"/>
      <c r="AU7" s="428"/>
      <c r="AV7" s="428"/>
      <c r="AW7" s="428"/>
      <c r="AX7" s="428"/>
      <c r="BC7" s="428"/>
      <c r="BD7" s="394"/>
      <c r="BE7" s="394"/>
      <c r="BF7" s="394"/>
    </row>
    <row r="8" spans="1:58">
      <c r="B8" s="4" t="str">
        <f>Sales!$B$7</f>
        <v>PAYROLL</v>
      </c>
      <c r="C8" s="427"/>
      <c r="D8" s="427"/>
      <c r="E8" s="427"/>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Q8" s="428"/>
      <c r="AR8" s="428"/>
      <c r="AS8" s="428"/>
      <c r="AT8" s="428"/>
      <c r="AU8" s="428"/>
      <c r="AV8" s="428"/>
      <c r="AW8" s="428"/>
      <c r="AX8" s="428"/>
      <c r="BC8" s="428"/>
      <c r="BD8" s="394"/>
      <c r="BE8" s="394"/>
      <c r="BF8" s="394"/>
    </row>
    <row r="9" spans="1:58">
      <c r="B9" s="429" t="s">
        <v>119</v>
      </c>
      <c r="C9" s="427"/>
      <c r="D9" s="427"/>
      <c r="E9" s="427"/>
      <c r="F9" s="428">
        <f>Staffing!H80</f>
        <v>25000</v>
      </c>
      <c r="G9" s="428">
        <f>Staffing!I80</f>
        <v>25000</v>
      </c>
      <c r="H9" s="428">
        <f>Staffing!J80</f>
        <v>25000</v>
      </c>
      <c r="I9" s="428">
        <f>Staffing!K80</f>
        <v>25000</v>
      </c>
      <c r="J9" s="428">
        <f>Staffing!L80</f>
        <v>32500</v>
      </c>
      <c r="K9" s="428">
        <f>Staffing!M80</f>
        <v>32500</v>
      </c>
      <c r="L9" s="428">
        <f>Staffing!N80</f>
        <v>39583.333333333328</v>
      </c>
      <c r="M9" s="428">
        <f>Staffing!O80</f>
        <v>39583.333333333328</v>
      </c>
      <c r="N9" s="428">
        <f>Staffing!P80</f>
        <v>39583.333333333328</v>
      </c>
      <c r="O9" s="428">
        <f>Staffing!Q80</f>
        <v>47916.666666666672</v>
      </c>
      <c r="P9" s="428">
        <f>Staffing!R80</f>
        <v>47916.666666666672</v>
      </c>
      <c r="Q9" s="428">
        <f>Staffing!S80</f>
        <v>47916.666666666672</v>
      </c>
      <c r="R9" s="428">
        <f>Staffing!T80</f>
        <v>48666.666666666672</v>
      </c>
      <c r="S9" s="428">
        <f>Staffing!U80</f>
        <v>56166.666666666672</v>
      </c>
      <c r="T9" s="428">
        <f>Staffing!V80</f>
        <v>61166.666666666672</v>
      </c>
      <c r="U9" s="428">
        <f>Staffing!W80</f>
        <v>61166.666666666672</v>
      </c>
      <c r="V9" s="428">
        <f>Staffing!X80</f>
        <v>68891.666666666672</v>
      </c>
      <c r="W9" s="428">
        <f>Staffing!Y80</f>
        <v>68891.666666666672</v>
      </c>
      <c r="X9" s="428">
        <f>Staffing!Z80</f>
        <v>69104.166666666672</v>
      </c>
      <c r="Y9" s="428">
        <f>Staffing!AA80</f>
        <v>69104.166666666672</v>
      </c>
      <c r="Z9" s="428">
        <f>Staffing!AB80</f>
        <v>69104.166666666672</v>
      </c>
      <c r="AA9" s="428">
        <f>Staffing!AC80</f>
        <v>69354.166666666672</v>
      </c>
      <c r="AB9" s="428">
        <f>Staffing!AD80</f>
        <v>76854.166666666672</v>
      </c>
      <c r="AC9" s="428">
        <f>Staffing!AE80</f>
        <v>76854.166666666672</v>
      </c>
      <c r="AD9" s="428">
        <f>Staffing!AF80</f>
        <v>76854.166666666672</v>
      </c>
      <c r="AE9" s="428">
        <f>Staffing!AG80</f>
        <v>77079.166666666672</v>
      </c>
      <c r="AF9" s="428">
        <f>Staffing!AH80</f>
        <v>77229.166666666672</v>
      </c>
      <c r="AG9" s="428">
        <f>Staffing!AI80</f>
        <v>77229.166666666672</v>
      </c>
      <c r="AH9" s="428">
        <f>Staffing!AJ80</f>
        <v>84120.833333333328</v>
      </c>
      <c r="AI9" s="428">
        <f>Staffing!AK80</f>
        <v>84120.833333333328</v>
      </c>
      <c r="AJ9" s="428">
        <f>Staffing!AL80</f>
        <v>84120.833333333328</v>
      </c>
      <c r="AK9" s="428">
        <f>Staffing!AM80</f>
        <v>90787.5</v>
      </c>
      <c r="AL9" s="428">
        <f>Staffing!AN80</f>
        <v>90787.5</v>
      </c>
      <c r="AM9" s="428">
        <f>Staffing!AO80</f>
        <v>95787.5</v>
      </c>
      <c r="AN9" s="428">
        <f>Staffing!AP80</f>
        <v>96012.5</v>
      </c>
      <c r="AO9" s="428">
        <f>Staffing!AQ80</f>
        <v>96012.5</v>
      </c>
      <c r="AQ9" s="428">
        <f>SUM(F9:H9)</f>
        <v>75000</v>
      </c>
      <c r="AR9" s="428">
        <f>SUM(I9:K9)</f>
        <v>90000</v>
      </c>
      <c r="AS9" s="428">
        <f>SUM(L9:N9)</f>
        <v>118749.99999999999</v>
      </c>
      <c r="AT9" s="428">
        <f>SUM(O9:Q9)</f>
        <v>143750</v>
      </c>
      <c r="AU9" s="428">
        <f>SUM(R9:T9)</f>
        <v>166000</v>
      </c>
      <c r="AV9" s="428">
        <f>SUM(U9:W9)</f>
        <v>198950</v>
      </c>
      <c r="AW9" s="428">
        <f>SUM(X9:Z9)</f>
        <v>207312.5</v>
      </c>
      <c r="AX9" s="428">
        <f>SUM(AA9:AC9)</f>
        <v>223062.5</v>
      </c>
      <c r="AY9" s="428">
        <f>SUM(AD9:AF9)</f>
        <v>231162.5</v>
      </c>
      <c r="AZ9" s="428">
        <f>SUM(AG9:AI9)</f>
        <v>245470.83333333331</v>
      </c>
      <c r="BA9" s="428">
        <f>SUM(AJ9:AL9)</f>
        <v>265695.83333333331</v>
      </c>
      <c r="BB9" s="428">
        <f>SUM(AM9:AO9)</f>
        <v>287812.5</v>
      </c>
      <c r="BC9" s="428"/>
      <c r="BD9" s="394">
        <f>SUM(AQ9:AT9)</f>
        <v>427500</v>
      </c>
      <c r="BE9" s="394">
        <f>SUM(AU9:AX9)</f>
        <v>795325</v>
      </c>
      <c r="BF9" s="394">
        <f>SUM(AY9:BB9)</f>
        <v>1030141.6666666666</v>
      </c>
    </row>
    <row r="10" spans="1:58">
      <c r="B10" s="429" t="s">
        <v>120</v>
      </c>
      <c r="C10" s="427"/>
      <c r="D10" s="427"/>
      <c r="E10" s="427"/>
      <c r="F10" s="428">
        <f>Staffing!H81+Staffing!H82</f>
        <v>4662.5</v>
      </c>
      <c r="G10" s="428">
        <f>Staffing!I81+Staffing!I82</f>
        <v>4662.5</v>
      </c>
      <c r="H10" s="428">
        <f>Staffing!J81+Staffing!J82</f>
        <v>4662.5</v>
      </c>
      <c r="I10" s="428">
        <f>Staffing!K81+Staffing!K82</f>
        <v>4662.5</v>
      </c>
      <c r="J10" s="428">
        <f>Staffing!L81+Staffing!L82</f>
        <v>6061.25</v>
      </c>
      <c r="K10" s="428">
        <f>Staffing!M81+Staffing!M82</f>
        <v>6061.25</v>
      </c>
      <c r="L10" s="428">
        <f>Staffing!N81+Staffing!N82</f>
        <v>7382.2916666666661</v>
      </c>
      <c r="M10" s="428">
        <f>Staffing!O81+Staffing!O82</f>
        <v>7382.2916666666661</v>
      </c>
      <c r="N10" s="428">
        <f>Staffing!P81+Staffing!P82</f>
        <v>7382.2916666666661</v>
      </c>
      <c r="O10" s="428">
        <f>Staffing!Q81+Staffing!Q82</f>
        <v>8936.4583333333339</v>
      </c>
      <c r="P10" s="428">
        <f>Staffing!R81+Staffing!R82</f>
        <v>8936.4583333333339</v>
      </c>
      <c r="Q10" s="428">
        <f>Staffing!S81+Staffing!S82</f>
        <v>8936.4583333333339</v>
      </c>
      <c r="R10" s="428">
        <f>Staffing!T81+Staffing!T82</f>
        <v>9076.3333333333339</v>
      </c>
      <c r="S10" s="428">
        <f>Staffing!U81+Staffing!U82</f>
        <v>10475.083333333336</v>
      </c>
      <c r="T10" s="428">
        <f>Staffing!V81+Staffing!V82</f>
        <v>11407.583333333336</v>
      </c>
      <c r="U10" s="428">
        <f>Staffing!W81+Staffing!W82</f>
        <v>11407.583333333336</v>
      </c>
      <c r="V10" s="428">
        <f>Staffing!X81+Staffing!X82</f>
        <v>12848.295833333334</v>
      </c>
      <c r="W10" s="428">
        <f>Staffing!Y81+Staffing!Y82</f>
        <v>12848.295833333334</v>
      </c>
      <c r="X10" s="428">
        <f>Staffing!Z81+Staffing!Z82</f>
        <v>12887.927083333336</v>
      </c>
      <c r="Y10" s="428">
        <f>Staffing!AA81+Staffing!AA82</f>
        <v>12887.927083333336</v>
      </c>
      <c r="Z10" s="428">
        <f>Staffing!AB81+Staffing!AB82</f>
        <v>12887.927083333336</v>
      </c>
      <c r="AA10" s="428">
        <f>Staffing!AC81+Staffing!AC82</f>
        <v>12934.552083333336</v>
      </c>
      <c r="AB10" s="428">
        <f>Staffing!AD81+Staffing!AD82</f>
        <v>14333.302083333336</v>
      </c>
      <c r="AC10" s="428">
        <f>Staffing!AE81+Staffing!AE82</f>
        <v>14333.302083333336</v>
      </c>
      <c r="AD10" s="428">
        <f>Staffing!AF81+Staffing!AF82</f>
        <v>14333.302083333336</v>
      </c>
      <c r="AE10" s="428">
        <f>Staffing!AG81+Staffing!AG82</f>
        <v>14375.264583333334</v>
      </c>
      <c r="AF10" s="428">
        <f>Staffing!AH81+Staffing!AH82</f>
        <v>14403.239583333336</v>
      </c>
      <c r="AG10" s="428">
        <f>Staffing!AI81+Staffing!AI82</f>
        <v>14403.239583333336</v>
      </c>
      <c r="AH10" s="428">
        <f>Staffing!AJ81+Staffing!AJ82</f>
        <v>15688.535416666666</v>
      </c>
      <c r="AI10" s="428">
        <f>Staffing!AK81+Staffing!AK82</f>
        <v>15688.535416666666</v>
      </c>
      <c r="AJ10" s="428">
        <f>Staffing!AL81+Staffing!AL82</f>
        <v>15688.535416666666</v>
      </c>
      <c r="AK10" s="428">
        <f>Staffing!AM81+Staffing!AM82</f>
        <v>16931.868750000001</v>
      </c>
      <c r="AL10" s="428">
        <f>Staffing!AN81+Staffing!AN82</f>
        <v>16931.868750000001</v>
      </c>
      <c r="AM10" s="428">
        <f>Staffing!AO81+Staffing!AO82</f>
        <v>17864.368750000001</v>
      </c>
      <c r="AN10" s="428">
        <f>Staffing!AP81+Staffing!AP82</f>
        <v>17906.331249999999</v>
      </c>
      <c r="AO10" s="428">
        <f>Staffing!AQ81+Staffing!AQ82</f>
        <v>17906.331249999999</v>
      </c>
      <c r="AQ10" s="428">
        <f>SUM(F10:H10)</f>
        <v>13987.5</v>
      </c>
      <c r="AR10" s="428">
        <f>SUM(I10:K10)</f>
        <v>16785</v>
      </c>
      <c r="AS10" s="428">
        <f>SUM(L10:N10)</f>
        <v>22146.875</v>
      </c>
      <c r="AT10" s="428">
        <f>SUM(O10:Q10)</f>
        <v>26809.375</v>
      </c>
      <c r="AU10" s="428">
        <f>SUM(R10:T10)</f>
        <v>30959.000000000007</v>
      </c>
      <c r="AV10" s="428">
        <f>SUM(U10:W10)</f>
        <v>37104.175000000003</v>
      </c>
      <c r="AW10" s="428">
        <f>SUM(X10:Z10)</f>
        <v>38663.781250000007</v>
      </c>
      <c r="AX10" s="428">
        <f>SUM(AA10:AC10)</f>
        <v>41601.156250000007</v>
      </c>
      <c r="AY10" s="428">
        <f t="shared" ref="AY10:AY46" si="0">SUM(AD10:AF10)</f>
        <v>43111.806250000009</v>
      </c>
      <c r="AZ10" s="428">
        <f t="shared" ref="AZ10:AZ49" si="1">SUM(AG10:AI10)</f>
        <v>45780.310416666667</v>
      </c>
      <c r="BA10" s="428">
        <f t="shared" ref="BA10:BA37" si="2">SUM(AJ10:AL10)</f>
        <v>49552.272916666669</v>
      </c>
      <c r="BB10" s="428">
        <f t="shared" ref="BB10:BB43" si="3">SUM(AM10:AO10)</f>
        <v>53677.03125</v>
      </c>
      <c r="BC10" s="428"/>
      <c r="BD10" s="394">
        <f>SUM(AQ10:AT10)</f>
        <v>79728.75</v>
      </c>
      <c r="BE10" s="394">
        <f>SUM(AU10:AX10)</f>
        <v>148328.11250000002</v>
      </c>
      <c r="BF10" s="394">
        <f>SUM(AY10:BB10)</f>
        <v>192121.42083333334</v>
      </c>
    </row>
    <row r="11" spans="1:58" ht="6" customHeight="1">
      <c r="B11" s="429"/>
      <c r="C11" s="427"/>
      <c r="D11" s="427"/>
      <c r="E11" s="427"/>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Q11" s="430"/>
      <c r="AR11" s="430"/>
      <c r="AS11" s="430"/>
      <c r="AT11" s="430"/>
      <c r="AU11" s="430"/>
      <c r="AV11" s="430"/>
      <c r="AW11" s="430"/>
      <c r="AX11" s="430"/>
      <c r="AY11" s="428"/>
      <c r="AZ11" s="428"/>
      <c r="BA11" s="428"/>
      <c r="BB11" s="428"/>
      <c r="BC11" s="428"/>
      <c r="BD11" s="448"/>
      <c r="BE11" s="448"/>
      <c r="BF11" s="448"/>
    </row>
    <row r="12" spans="1:58">
      <c r="B12" s="432" t="str">
        <f>"TOTAL "&amp;B8</f>
        <v>TOTAL PAYROLL</v>
      </c>
      <c r="C12" s="433"/>
      <c r="D12" s="433"/>
      <c r="E12" s="433"/>
      <c r="F12" s="434">
        <f t="shared" ref="F12:AB12" si="4">SUM(F9:F11)</f>
        <v>29662.5</v>
      </c>
      <c r="G12" s="434">
        <f t="shared" si="4"/>
        <v>29662.5</v>
      </c>
      <c r="H12" s="434">
        <f t="shared" si="4"/>
        <v>29662.5</v>
      </c>
      <c r="I12" s="434">
        <f t="shared" si="4"/>
        <v>29662.5</v>
      </c>
      <c r="J12" s="434">
        <f t="shared" si="4"/>
        <v>38561.25</v>
      </c>
      <c r="K12" s="434">
        <f t="shared" si="4"/>
        <v>38561.25</v>
      </c>
      <c r="L12" s="434">
        <f t="shared" si="4"/>
        <v>46965.624999999993</v>
      </c>
      <c r="M12" s="434">
        <f t="shared" si="4"/>
        <v>46965.624999999993</v>
      </c>
      <c r="N12" s="434">
        <f t="shared" si="4"/>
        <v>46965.624999999993</v>
      </c>
      <c r="O12" s="434">
        <f t="shared" si="4"/>
        <v>56853.125000000007</v>
      </c>
      <c r="P12" s="434">
        <f t="shared" si="4"/>
        <v>56853.125000000007</v>
      </c>
      <c r="Q12" s="434">
        <f t="shared" si="4"/>
        <v>56853.125000000007</v>
      </c>
      <c r="R12" s="434">
        <f t="shared" si="4"/>
        <v>57743.000000000007</v>
      </c>
      <c r="S12" s="434">
        <f t="shared" si="4"/>
        <v>66641.75</v>
      </c>
      <c r="T12" s="434">
        <f t="shared" si="4"/>
        <v>72574.25</v>
      </c>
      <c r="U12" s="434">
        <f t="shared" si="4"/>
        <v>72574.25</v>
      </c>
      <c r="V12" s="434">
        <f t="shared" si="4"/>
        <v>81739.962500000009</v>
      </c>
      <c r="W12" s="434">
        <f t="shared" si="4"/>
        <v>81739.962500000009</v>
      </c>
      <c r="X12" s="434">
        <f t="shared" si="4"/>
        <v>81992.09375</v>
      </c>
      <c r="Y12" s="434">
        <f t="shared" si="4"/>
        <v>81992.09375</v>
      </c>
      <c r="Z12" s="434">
        <f t="shared" si="4"/>
        <v>81992.09375</v>
      </c>
      <c r="AA12" s="434">
        <f t="shared" si="4"/>
        <v>82288.71875</v>
      </c>
      <c r="AB12" s="434">
        <f t="shared" si="4"/>
        <v>91187.46875</v>
      </c>
      <c r="AC12" s="434">
        <f>SUM(AC9:AC11)</f>
        <v>91187.46875</v>
      </c>
      <c r="AD12" s="434">
        <f t="shared" ref="AD12:AO12" si="5">SUM(AD9:AD11)</f>
        <v>91187.46875</v>
      </c>
      <c r="AE12" s="434">
        <f t="shared" si="5"/>
        <v>91454.431250000009</v>
      </c>
      <c r="AF12" s="434">
        <f t="shared" si="5"/>
        <v>91632.40625</v>
      </c>
      <c r="AG12" s="434">
        <f t="shared" si="5"/>
        <v>91632.40625</v>
      </c>
      <c r="AH12" s="434">
        <f t="shared" si="5"/>
        <v>99809.368749999994</v>
      </c>
      <c r="AI12" s="434">
        <f t="shared" si="5"/>
        <v>99809.368749999994</v>
      </c>
      <c r="AJ12" s="434">
        <f t="shared" si="5"/>
        <v>99809.368749999994</v>
      </c>
      <c r="AK12" s="434">
        <f t="shared" si="5"/>
        <v>107719.36874999999</v>
      </c>
      <c r="AL12" s="434">
        <f t="shared" si="5"/>
        <v>107719.36874999999</v>
      </c>
      <c r="AM12" s="434">
        <f t="shared" si="5"/>
        <v>113651.86874999999</v>
      </c>
      <c r="AN12" s="434">
        <f t="shared" si="5"/>
        <v>113918.83125</v>
      </c>
      <c r="AO12" s="434">
        <f t="shared" si="5"/>
        <v>113918.83125</v>
      </c>
      <c r="AQ12" s="434">
        <f t="shared" ref="AQ12:AW12" si="6">SUM(AQ9:AQ11)</f>
        <v>88987.5</v>
      </c>
      <c r="AR12" s="434">
        <f t="shared" si="6"/>
        <v>106785</v>
      </c>
      <c r="AS12" s="434">
        <f t="shared" si="6"/>
        <v>140896.875</v>
      </c>
      <c r="AT12" s="434">
        <f t="shared" si="6"/>
        <v>170559.375</v>
      </c>
      <c r="AU12" s="434">
        <f t="shared" si="6"/>
        <v>196959</v>
      </c>
      <c r="AV12" s="434">
        <f t="shared" si="6"/>
        <v>236054.17499999999</v>
      </c>
      <c r="AW12" s="434">
        <f t="shared" si="6"/>
        <v>245976.28125</v>
      </c>
      <c r="AX12" s="434">
        <f>SUM(AX9:AX11)</f>
        <v>264663.65625</v>
      </c>
      <c r="AY12" s="434">
        <f t="shared" si="0"/>
        <v>274274.30625000002</v>
      </c>
      <c r="AZ12" s="434">
        <f t="shared" si="1"/>
        <v>291251.14374999999</v>
      </c>
      <c r="BA12" s="434">
        <f t="shared" si="2"/>
        <v>315248.10624999995</v>
      </c>
      <c r="BB12" s="434">
        <f>SUM(AM12:AO12)</f>
        <v>341489.53125</v>
      </c>
      <c r="BC12" s="428"/>
      <c r="BD12" s="449">
        <f>SUM(AQ12:AT12)</f>
        <v>507228.75</v>
      </c>
      <c r="BE12" s="449">
        <f>SUM(AU12:AX12)</f>
        <v>943653.11250000005</v>
      </c>
      <c r="BF12" s="449">
        <f>SUM(AY12:BB12)</f>
        <v>1222263.0874999999</v>
      </c>
    </row>
    <row r="13" spans="1:58">
      <c r="C13" s="427"/>
      <c r="D13" s="427"/>
      <c r="E13" s="427"/>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Q13" s="428"/>
      <c r="AR13" s="428"/>
      <c r="AS13" s="428"/>
      <c r="AT13" s="428"/>
      <c r="AU13" s="428"/>
      <c r="AV13" s="428"/>
      <c r="AW13" s="428"/>
      <c r="AX13" s="428"/>
      <c r="AY13" s="428"/>
      <c r="AZ13" s="428"/>
      <c r="BA13" s="428"/>
      <c r="BB13" s="428"/>
      <c r="BC13" s="428"/>
      <c r="BD13" s="394"/>
      <c r="BE13" s="394"/>
      <c r="BF13" s="394"/>
    </row>
    <row r="14" spans="1:58">
      <c r="B14" s="4" t="s">
        <v>121</v>
      </c>
      <c r="C14" s="427"/>
      <c r="D14" s="427"/>
      <c r="E14" s="427"/>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Q14" s="428"/>
      <c r="AR14" s="428"/>
      <c r="AS14" s="428"/>
      <c r="AT14" s="428"/>
      <c r="AU14" s="428"/>
      <c r="AV14" s="428"/>
      <c r="AW14" s="428"/>
      <c r="AX14" s="428"/>
      <c r="AY14" s="428"/>
      <c r="AZ14" s="428"/>
      <c r="BA14" s="428"/>
      <c r="BB14" s="428"/>
      <c r="BC14" s="428"/>
      <c r="BD14" s="394"/>
      <c r="BE14" s="394"/>
      <c r="BF14" s="394"/>
    </row>
    <row r="15" spans="1:58">
      <c r="B15" s="435" t="s">
        <v>122</v>
      </c>
      <c r="C15" s="427"/>
      <c r="D15" s="436">
        <v>7000</v>
      </c>
      <c r="E15" s="437" t="s">
        <v>123</v>
      </c>
      <c r="F15" s="428">
        <f>$D15</f>
        <v>7000</v>
      </c>
      <c r="G15" s="428">
        <f t="shared" ref="G15:AO15" si="7">$D15</f>
        <v>7000</v>
      </c>
      <c r="H15" s="428">
        <f t="shared" si="7"/>
        <v>7000</v>
      </c>
      <c r="I15" s="428">
        <f t="shared" si="7"/>
        <v>7000</v>
      </c>
      <c r="J15" s="428">
        <f t="shared" si="7"/>
        <v>7000</v>
      </c>
      <c r="K15" s="428">
        <f t="shared" si="7"/>
        <v>7000</v>
      </c>
      <c r="L15" s="428">
        <f t="shared" si="7"/>
        <v>7000</v>
      </c>
      <c r="M15" s="428">
        <f t="shared" si="7"/>
        <v>7000</v>
      </c>
      <c r="N15" s="428">
        <f t="shared" si="7"/>
        <v>7000</v>
      </c>
      <c r="O15" s="428">
        <f t="shared" si="7"/>
        <v>7000</v>
      </c>
      <c r="P15" s="428">
        <f t="shared" si="7"/>
        <v>7000</v>
      </c>
      <c r="Q15" s="428">
        <f t="shared" si="7"/>
        <v>7000</v>
      </c>
      <c r="R15" s="428">
        <f t="shared" si="7"/>
        <v>7000</v>
      </c>
      <c r="S15" s="428">
        <f t="shared" si="7"/>
        <v>7000</v>
      </c>
      <c r="T15" s="428">
        <f t="shared" si="7"/>
        <v>7000</v>
      </c>
      <c r="U15" s="428">
        <f t="shared" si="7"/>
        <v>7000</v>
      </c>
      <c r="V15" s="428">
        <f t="shared" si="7"/>
        <v>7000</v>
      </c>
      <c r="W15" s="428">
        <f t="shared" si="7"/>
        <v>7000</v>
      </c>
      <c r="X15" s="428">
        <f t="shared" si="7"/>
        <v>7000</v>
      </c>
      <c r="Y15" s="428">
        <f t="shared" si="7"/>
        <v>7000</v>
      </c>
      <c r="Z15" s="428">
        <f t="shared" si="7"/>
        <v>7000</v>
      </c>
      <c r="AA15" s="428">
        <f t="shared" si="7"/>
        <v>7000</v>
      </c>
      <c r="AB15" s="428">
        <f t="shared" si="7"/>
        <v>7000</v>
      </c>
      <c r="AC15" s="428">
        <f t="shared" si="7"/>
        <v>7000</v>
      </c>
      <c r="AD15" s="428">
        <f t="shared" si="7"/>
        <v>7000</v>
      </c>
      <c r="AE15" s="428">
        <f t="shared" si="7"/>
        <v>7000</v>
      </c>
      <c r="AF15" s="428">
        <f t="shared" si="7"/>
        <v>7000</v>
      </c>
      <c r="AG15" s="428">
        <f t="shared" si="7"/>
        <v>7000</v>
      </c>
      <c r="AH15" s="428">
        <f t="shared" si="7"/>
        <v>7000</v>
      </c>
      <c r="AI15" s="428">
        <f t="shared" si="7"/>
        <v>7000</v>
      </c>
      <c r="AJ15" s="428">
        <f t="shared" si="7"/>
        <v>7000</v>
      </c>
      <c r="AK15" s="428">
        <f t="shared" si="7"/>
        <v>7000</v>
      </c>
      <c r="AL15" s="428">
        <f t="shared" si="7"/>
        <v>7000</v>
      </c>
      <c r="AM15" s="428">
        <f t="shared" si="7"/>
        <v>7000</v>
      </c>
      <c r="AN15" s="428">
        <f t="shared" si="7"/>
        <v>7000</v>
      </c>
      <c r="AO15" s="428">
        <f t="shared" si="7"/>
        <v>7000</v>
      </c>
      <c r="AQ15" s="428">
        <f>SUM(F15:H15)</f>
        <v>21000</v>
      </c>
      <c r="AR15" s="428">
        <f>SUM(I15:K15)</f>
        <v>21000</v>
      </c>
      <c r="AS15" s="428">
        <f>SUM(L15:N15)</f>
        <v>21000</v>
      </c>
      <c r="AT15" s="428">
        <f>SUM(O15:Q15)</f>
        <v>21000</v>
      </c>
      <c r="AU15" s="428">
        <f>SUM(R15:T15)</f>
        <v>21000</v>
      </c>
      <c r="AV15" s="428">
        <f>SUM(U15:W15)</f>
        <v>21000</v>
      </c>
      <c r="AW15" s="428">
        <f>SUM(X15:Z15)</f>
        <v>21000</v>
      </c>
      <c r="AX15" s="428">
        <f>SUM(AA15:AC15)</f>
        <v>21000</v>
      </c>
      <c r="AY15" s="428">
        <f t="shared" si="0"/>
        <v>21000</v>
      </c>
      <c r="AZ15" s="428">
        <f t="shared" si="1"/>
        <v>21000</v>
      </c>
      <c r="BA15" s="428">
        <f t="shared" si="2"/>
        <v>21000</v>
      </c>
      <c r="BB15" s="428">
        <f t="shared" si="3"/>
        <v>21000</v>
      </c>
      <c r="BC15" s="428"/>
      <c r="BD15" s="394">
        <f>SUM(AQ15:AT15)</f>
        <v>84000</v>
      </c>
      <c r="BE15" s="394">
        <f>SUM(AU15:AX15)</f>
        <v>84000</v>
      </c>
      <c r="BF15" s="394">
        <f>SUM(AY15:BB15)</f>
        <v>84000</v>
      </c>
    </row>
    <row r="16" spans="1:58">
      <c r="B16" s="435" t="s">
        <v>124</v>
      </c>
      <c r="C16" s="427"/>
      <c r="D16" s="427"/>
      <c r="E16" s="427"/>
      <c r="F16" s="430">
        <v>0</v>
      </c>
      <c r="G16" s="430">
        <v>0</v>
      </c>
      <c r="H16" s="430">
        <v>0</v>
      </c>
      <c r="I16" s="430">
        <v>0</v>
      </c>
      <c r="J16" s="430">
        <v>0</v>
      </c>
      <c r="K16" s="430">
        <v>0</v>
      </c>
      <c r="L16" s="430">
        <v>0</v>
      </c>
      <c r="M16" s="430">
        <v>0</v>
      </c>
      <c r="N16" s="430">
        <v>0</v>
      </c>
      <c r="O16" s="430">
        <v>0</v>
      </c>
      <c r="P16" s="430">
        <v>0</v>
      </c>
      <c r="Q16" s="430">
        <v>0</v>
      </c>
      <c r="R16" s="430">
        <v>0</v>
      </c>
      <c r="S16" s="430">
        <v>0</v>
      </c>
      <c r="T16" s="430">
        <v>0</v>
      </c>
      <c r="U16" s="430">
        <v>0</v>
      </c>
      <c r="V16" s="430">
        <v>0</v>
      </c>
      <c r="W16" s="430">
        <v>0</v>
      </c>
      <c r="X16" s="430">
        <v>0</v>
      </c>
      <c r="Y16" s="430">
        <v>0</v>
      </c>
      <c r="Z16" s="430">
        <v>0</v>
      </c>
      <c r="AA16" s="430">
        <v>0</v>
      </c>
      <c r="AB16" s="430">
        <v>0</v>
      </c>
      <c r="AC16" s="430">
        <v>0</v>
      </c>
      <c r="AD16" s="430">
        <v>0</v>
      </c>
      <c r="AE16" s="430">
        <v>0</v>
      </c>
      <c r="AF16" s="430">
        <v>0</v>
      </c>
      <c r="AG16" s="430">
        <v>0</v>
      </c>
      <c r="AH16" s="430">
        <v>0</v>
      </c>
      <c r="AI16" s="430">
        <v>0</v>
      </c>
      <c r="AJ16" s="430">
        <v>0</v>
      </c>
      <c r="AK16" s="430">
        <v>0</v>
      </c>
      <c r="AL16" s="430">
        <v>0</v>
      </c>
      <c r="AM16" s="430">
        <v>0</v>
      </c>
      <c r="AN16" s="430">
        <v>0</v>
      </c>
      <c r="AO16" s="430">
        <v>0</v>
      </c>
      <c r="AQ16" s="430">
        <v>0</v>
      </c>
      <c r="AR16" s="430">
        <v>0</v>
      </c>
      <c r="AS16" s="430">
        <v>0</v>
      </c>
      <c r="AT16" s="430">
        <v>0</v>
      </c>
      <c r="AU16" s="430">
        <v>0</v>
      </c>
      <c r="AV16" s="430">
        <v>0</v>
      </c>
      <c r="AW16" s="430">
        <v>0</v>
      </c>
      <c r="AX16" s="430">
        <v>0</v>
      </c>
      <c r="AY16" s="428">
        <f t="shared" si="0"/>
        <v>0</v>
      </c>
      <c r="AZ16" s="428">
        <f t="shared" si="1"/>
        <v>0</v>
      </c>
      <c r="BA16" s="428">
        <f t="shared" si="2"/>
        <v>0</v>
      </c>
      <c r="BB16" s="428">
        <f t="shared" si="3"/>
        <v>0</v>
      </c>
      <c r="BC16" s="428"/>
      <c r="BD16" s="394">
        <f>SUM(AQ16:AT16)</f>
        <v>0</v>
      </c>
      <c r="BE16" s="394">
        <f>SUM(AU16:AX16)</f>
        <v>0</v>
      </c>
      <c r="BF16" s="394">
        <f>SUM(AY16:BB16)</f>
        <v>0</v>
      </c>
    </row>
    <row r="17" spans="1:58" ht="6" customHeight="1">
      <c r="B17" s="429"/>
      <c r="C17" s="427"/>
      <c r="D17" s="427"/>
      <c r="E17" s="427"/>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Q17" s="430"/>
      <c r="AR17" s="430"/>
      <c r="AS17" s="430"/>
      <c r="AT17" s="430"/>
      <c r="AU17" s="430"/>
      <c r="AV17" s="430"/>
      <c r="AW17" s="430"/>
      <c r="AX17" s="430"/>
      <c r="AY17" s="428"/>
      <c r="AZ17" s="428"/>
      <c r="BA17" s="428"/>
      <c r="BB17" s="428"/>
      <c r="BC17" s="428"/>
      <c r="BD17" s="448"/>
      <c r="BE17" s="448"/>
      <c r="BF17" s="448"/>
    </row>
    <row r="18" spans="1:58">
      <c r="B18" s="432" t="str">
        <f>"TOTAL "&amp;B14</f>
        <v>TOTAL CONTRACTORS</v>
      </c>
      <c r="C18" s="433"/>
      <c r="D18" s="433"/>
      <c r="E18" s="433"/>
      <c r="F18" s="434">
        <f t="shared" ref="F18:AQ18" si="8">SUM(F15:F17)</f>
        <v>7000</v>
      </c>
      <c r="G18" s="434">
        <f t="shared" si="8"/>
        <v>7000</v>
      </c>
      <c r="H18" s="434">
        <f t="shared" si="8"/>
        <v>7000</v>
      </c>
      <c r="I18" s="434">
        <f t="shared" si="8"/>
        <v>7000</v>
      </c>
      <c r="J18" s="434">
        <f t="shared" si="8"/>
        <v>7000</v>
      </c>
      <c r="K18" s="434">
        <f t="shared" si="8"/>
        <v>7000</v>
      </c>
      <c r="L18" s="434">
        <f t="shared" si="8"/>
        <v>7000</v>
      </c>
      <c r="M18" s="434">
        <f t="shared" si="8"/>
        <v>7000</v>
      </c>
      <c r="N18" s="434">
        <f t="shared" si="8"/>
        <v>7000</v>
      </c>
      <c r="O18" s="434">
        <f t="shared" si="8"/>
        <v>7000</v>
      </c>
      <c r="P18" s="434">
        <f t="shared" si="8"/>
        <v>7000</v>
      </c>
      <c r="Q18" s="434">
        <f t="shared" si="8"/>
        <v>7000</v>
      </c>
      <c r="R18" s="434">
        <f t="shared" si="8"/>
        <v>7000</v>
      </c>
      <c r="S18" s="434">
        <f t="shared" si="8"/>
        <v>7000</v>
      </c>
      <c r="T18" s="434">
        <f t="shared" si="8"/>
        <v>7000</v>
      </c>
      <c r="U18" s="434">
        <f t="shared" si="8"/>
        <v>7000</v>
      </c>
      <c r="V18" s="434">
        <f t="shared" si="8"/>
        <v>7000</v>
      </c>
      <c r="W18" s="434">
        <f t="shared" si="8"/>
        <v>7000</v>
      </c>
      <c r="X18" s="434">
        <f t="shared" si="8"/>
        <v>7000</v>
      </c>
      <c r="Y18" s="434">
        <f t="shared" si="8"/>
        <v>7000</v>
      </c>
      <c r="Z18" s="434">
        <f t="shared" si="8"/>
        <v>7000</v>
      </c>
      <c r="AA18" s="434">
        <f t="shared" si="8"/>
        <v>7000</v>
      </c>
      <c r="AB18" s="434">
        <f t="shared" si="8"/>
        <v>7000</v>
      </c>
      <c r="AC18" s="434">
        <f>SUM(AC15:AC17)</f>
        <v>7000</v>
      </c>
      <c r="AD18" s="434">
        <f t="shared" ref="AD18:AO18" si="9">SUM(AD15:AD17)</f>
        <v>7000</v>
      </c>
      <c r="AE18" s="434">
        <f t="shared" si="9"/>
        <v>7000</v>
      </c>
      <c r="AF18" s="434">
        <f t="shared" si="9"/>
        <v>7000</v>
      </c>
      <c r="AG18" s="434">
        <f t="shared" si="9"/>
        <v>7000</v>
      </c>
      <c r="AH18" s="434">
        <f t="shared" si="9"/>
        <v>7000</v>
      </c>
      <c r="AI18" s="434">
        <f t="shared" si="9"/>
        <v>7000</v>
      </c>
      <c r="AJ18" s="434">
        <f t="shared" si="9"/>
        <v>7000</v>
      </c>
      <c r="AK18" s="434">
        <f t="shared" si="9"/>
        <v>7000</v>
      </c>
      <c r="AL18" s="434">
        <f t="shared" si="9"/>
        <v>7000</v>
      </c>
      <c r="AM18" s="434">
        <f t="shared" si="9"/>
        <v>7000</v>
      </c>
      <c r="AN18" s="434">
        <f t="shared" si="9"/>
        <v>7000</v>
      </c>
      <c r="AO18" s="434">
        <f t="shared" si="9"/>
        <v>7000</v>
      </c>
      <c r="AQ18" s="434">
        <f t="shared" si="8"/>
        <v>21000</v>
      </c>
      <c r="AR18" s="434">
        <f t="shared" ref="AR18:AX18" si="10">SUM(AR15:AR17)</f>
        <v>21000</v>
      </c>
      <c r="AS18" s="434">
        <f t="shared" si="10"/>
        <v>21000</v>
      </c>
      <c r="AT18" s="434">
        <f t="shared" si="10"/>
        <v>21000</v>
      </c>
      <c r="AU18" s="434">
        <f t="shared" si="10"/>
        <v>21000</v>
      </c>
      <c r="AV18" s="434">
        <f t="shared" si="10"/>
        <v>21000</v>
      </c>
      <c r="AW18" s="434">
        <f t="shared" si="10"/>
        <v>21000</v>
      </c>
      <c r="AX18" s="434">
        <f t="shared" si="10"/>
        <v>21000</v>
      </c>
      <c r="AY18" s="434">
        <f t="shared" si="0"/>
        <v>21000</v>
      </c>
      <c r="AZ18" s="434">
        <f t="shared" si="1"/>
        <v>21000</v>
      </c>
      <c r="BA18" s="434">
        <f t="shared" si="2"/>
        <v>21000</v>
      </c>
      <c r="BB18" s="434">
        <f t="shared" si="3"/>
        <v>21000</v>
      </c>
      <c r="BC18" s="428"/>
      <c r="BD18" s="449">
        <f>SUM(AQ18:AT18)</f>
        <v>84000</v>
      </c>
      <c r="BE18" s="449">
        <f>SUM(AU18:AX18)</f>
        <v>84000</v>
      </c>
      <c r="BF18" s="449">
        <f>SUM(AY18:BB18)</f>
        <v>84000</v>
      </c>
    </row>
    <row r="19" spans="1:58">
      <c r="AY19" s="428"/>
      <c r="AZ19" s="428"/>
      <c r="BA19" s="428"/>
      <c r="BB19" s="428"/>
      <c r="BC19" s="428"/>
      <c r="BD19" s="334"/>
      <c r="BE19" s="334"/>
      <c r="BF19" s="334"/>
    </row>
    <row r="20" spans="1:58">
      <c r="B20" s="4" t="s">
        <v>125</v>
      </c>
      <c r="C20" s="427"/>
      <c r="D20" s="427"/>
      <c r="E20" s="427"/>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Q20" s="428"/>
      <c r="AR20" s="428"/>
      <c r="AS20" s="428"/>
      <c r="AT20" s="428"/>
      <c r="AU20" s="428"/>
      <c r="AV20" s="428"/>
      <c r="AW20" s="428"/>
      <c r="AX20" s="428"/>
      <c r="AY20" s="428"/>
      <c r="AZ20" s="428"/>
      <c r="BA20" s="428"/>
      <c r="BB20" s="428"/>
      <c r="BC20" s="428"/>
      <c r="BD20" s="394"/>
      <c r="BE20" s="394"/>
      <c r="BF20" s="394"/>
    </row>
    <row r="21" spans="1:58">
      <c r="B21" s="435" t="s">
        <v>147</v>
      </c>
      <c r="C21" s="427"/>
      <c r="D21" s="391">
        <v>2500</v>
      </c>
      <c r="E21" s="437" t="s">
        <v>123</v>
      </c>
      <c r="F21" s="428">
        <f>$D21</f>
        <v>2500</v>
      </c>
      <c r="G21" s="428">
        <f t="shared" ref="G21:AO21" si="11">$D21</f>
        <v>2500</v>
      </c>
      <c r="H21" s="428">
        <f t="shared" si="11"/>
        <v>2500</v>
      </c>
      <c r="I21" s="428">
        <f t="shared" si="11"/>
        <v>2500</v>
      </c>
      <c r="J21" s="428">
        <f t="shared" si="11"/>
        <v>2500</v>
      </c>
      <c r="K21" s="428">
        <f t="shared" si="11"/>
        <v>2500</v>
      </c>
      <c r="L21" s="428">
        <f t="shared" si="11"/>
        <v>2500</v>
      </c>
      <c r="M21" s="428">
        <f t="shared" si="11"/>
        <v>2500</v>
      </c>
      <c r="N21" s="428">
        <f t="shared" si="11"/>
        <v>2500</v>
      </c>
      <c r="O21" s="428">
        <f t="shared" si="11"/>
        <v>2500</v>
      </c>
      <c r="P21" s="428">
        <f t="shared" si="11"/>
        <v>2500</v>
      </c>
      <c r="Q21" s="428">
        <f t="shared" si="11"/>
        <v>2500</v>
      </c>
      <c r="R21" s="428">
        <f t="shared" si="11"/>
        <v>2500</v>
      </c>
      <c r="S21" s="428">
        <f t="shared" si="11"/>
        <v>2500</v>
      </c>
      <c r="T21" s="428">
        <f t="shared" si="11"/>
        <v>2500</v>
      </c>
      <c r="U21" s="428">
        <f t="shared" si="11"/>
        <v>2500</v>
      </c>
      <c r="V21" s="428">
        <f t="shared" si="11"/>
        <v>2500</v>
      </c>
      <c r="W21" s="428">
        <f t="shared" si="11"/>
        <v>2500</v>
      </c>
      <c r="X21" s="428">
        <f t="shared" si="11"/>
        <v>2500</v>
      </c>
      <c r="Y21" s="428">
        <f t="shared" si="11"/>
        <v>2500</v>
      </c>
      <c r="Z21" s="428">
        <f t="shared" si="11"/>
        <v>2500</v>
      </c>
      <c r="AA21" s="428">
        <f t="shared" si="11"/>
        <v>2500</v>
      </c>
      <c r="AB21" s="428">
        <f t="shared" si="11"/>
        <v>2500</v>
      </c>
      <c r="AC21" s="428">
        <f t="shared" si="11"/>
        <v>2500</v>
      </c>
      <c r="AD21" s="428">
        <f>$D21</f>
        <v>2500</v>
      </c>
      <c r="AE21" s="428">
        <f t="shared" si="11"/>
        <v>2500</v>
      </c>
      <c r="AF21" s="428">
        <f t="shared" si="11"/>
        <v>2500</v>
      </c>
      <c r="AG21" s="428">
        <f t="shared" si="11"/>
        <v>2500</v>
      </c>
      <c r="AH21" s="428">
        <f t="shared" si="11"/>
        <v>2500</v>
      </c>
      <c r="AI21" s="428">
        <f t="shared" si="11"/>
        <v>2500</v>
      </c>
      <c r="AJ21" s="428">
        <f t="shared" si="11"/>
        <v>2500</v>
      </c>
      <c r="AK21" s="428">
        <f t="shared" si="11"/>
        <v>2500</v>
      </c>
      <c r="AL21" s="428">
        <f t="shared" si="11"/>
        <v>2500</v>
      </c>
      <c r="AM21" s="428">
        <f t="shared" si="11"/>
        <v>2500</v>
      </c>
      <c r="AN21" s="428">
        <f t="shared" si="11"/>
        <v>2500</v>
      </c>
      <c r="AO21" s="428">
        <f t="shared" si="11"/>
        <v>2500</v>
      </c>
      <c r="AQ21" s="428">
        <f>SUM(F21:H21)</f>
        <v>7500</v>
      </c>
      <c r="AR21" s="428">
        <f>SUM(I21:K21)</f>
        <v>7500</v>
      </c>
      <c r="AS21" s="428">
        <f>SUM(L21:N21)</f>
        <v>7500</v>
      </c>
      <c r="AT21" s="428">
        <f>SUM(O21:Q21)</f>
        <v>7500</v>
      </c>
      <c r="AU21" s="428">
        <f>SUM(R21:T21)</f>
        <v>7500</v>
      </c>
      <c r="AV21" s="428">
        <f>SUM(U21:W21)</f>
        <v>7500</v>
      </c>
      <c r="AW21" s="428">
        <f>SUM(X21:Z21)</f>
        <v>7500</v>
      </c>
      <c r="AX21" s="428">
        <f>SUM(AA21:AC21)</f>
        <v>7500</v>
      </c>
      <c r="AY21" s="428">
        <f t="shared" si="0"/>
        <v>7500</v>
      </c>
      <c r="AZ21" s="428">
        <f t="shared" si="1"/>
        <v>7500</v>
      </c>
      <c r="BA21" s="428">
        <f t="shared" si="2"/>
        <v>7500</v>
      </c>
      <c r="BB21" s="428">
        <f>SUM(AM21:AO21)</f>
        <v>7500</v>
      </c>
      <c r="BC21" s="428"/>
      <c r="BD21" s="394">
        <f>SUM(AQ21:AT21)</f>
        <v>30000</v>
      </c>
      <c r="BE21" s="394">
        <f>SUM(AU21:AX21)</f>
        <v>30000</v>
      </c>
      <c r="BF21" s="394">
        <f>SUM(AY21:BB21)</f>
        <v>30000</v>
      </c>
    </row>
    <row r="22" spans="1:58">
      <c r="B22" s="435" t="s">
        <v>148</v>
      </c>
      <c r="C22" s="427"/>
      <c r="D22" s="438">
        <v>10000</v>
      </c>
      <c r="E22" s="437" t="s">
        <v>149</v>
      </c>
      <c r="F22" s="428">
        <f>$D22</f>
        <v>10000</v>
      </c>
      <c r="G22" s="428">
        <v>0</v>
      </c>
      <c r="H22" s="428">
        <v>0</v>
      </c>
      <c r="I22" s="428">
        <v>0</v>
      </c>
      <c r="J22" s="428">
        <v>0</v>
      </c>
      <c r="K22" s="428">
        <v>0</v>
      </c>
      <c r="L22" s="428">
        <v>0</v>
      </c>
      <c r="M22" s="428">
        <v>0</v>
      </c>
      <c r="N22" s="428">
        <v>0</v>
      </c>
      <c r="O22" s="428">
        <v>0</v>
      </c>
      <c r="P22" s="428">
        <v>0</v>
      </c>
      <c r="Q22" s="428">
        <v>0</v>
      </c>
      <c r="R22" s="428">
        <f>$D22</f>
        <v>10000</v>
      </c>
      <c r="S22" s="428">
        <v>0</v>
      </c>
      <c r="T22" s="428">
        <v>0</v>
      </c>
      <c r="U22" s="428">
        <v>0</v>
      </c>
      <c r="V22" s="428">
        <v>0</v>
      </c>
      <c r="W22" s="428">
        <v>0</v>
      </c>
      <c r="X22" s="428">
        <v>0</v>
      </c>
      <c r="Y22" s="428">
        <v>0</v>
      </c>
      <c r="Z22" s="428">
        <v>0</v>
      </c>
      <c r="AA22" s="428">
        <v>0</v>
      </c>
      <c r="AB22" s="428">
        <v>0</v>
      </c>
      <c r="AC22" s="428">
        <v>0</v>
      </c>
      <c r="AD22" s="428">
        <f>$D22</f>
        <v>10000</v>
      </c>
      <c r="AE22" s="428">
        <v>0</v>
      </c>
      <c r="AF22" s="428">
        <v>0</v>
      </c>
      <c r="AG22" s="428">
        <v>0</v>
      </c>
      <c r="AH22" s="428">
        <v>0</v>
      </c>
      <c r="AI22" s="428">
        <v>0</v>
      </c>
      <c r="AJ22" s="428">
        <v>0</v>
      </c>
      <c r="AK22" s="428">
        <v>0</v>
      </c>
      <c r="AL22" s="428">
        <v>0</v>
      </c>
      <c r="AM22" s="428">
        <v>0</v>
      </c>
      <c r="AN22" s="428">
        <v>0</v>
      </c>
      <c r="AO22" s="428">
        <v>0</v>
      </c>
      <c r="AQ22" s="428">
        <f>SUM(F22:H22)</f>
        <v>10000</v>
      </c>
      <c r="AR22" s="428">
        <f>SUM(I22:K22)</f>
        <v>0</v>
      </c>
      <c r="AS22" s="428">
        <f>SUM(L22:N22)</f>
        <v>0</v>
      </c>
      <c r="AT22" s="428">
        <f>SUM(O22:R22)</f>
        <v>10000</v>
      </c>
      <c r="AU22" s="428">
        <f>SUM(R22:T22)</f>
        <v>10000</v>
      </c>
      <c r="AV22" s="428">
        <f>SUM(U22:W22)</f>
        <v>0</v>
      </c>
      <c r="AW22" s="428">
        <f>SUM(X22:Z22)</f>
        <v>0</v>
      </c>
      <c r="AX22" s="428">
        <f>SUM(AA22:AC22)</f>
        <v>0</v>
      </c>
      <c r="AY22" s="428">
        <f t="shared" si="0"/>
        <v>10000</v>
      </c>
      <c r="AZ22" s="428">
        <f t="shared" si="1"/>
        <v>0</v>
      </c>
      <c r="BA22" s="428">
        <f t="shared" si="2"/>
        <v>0</v>
      </c>
      <c r="BB22" s="428">
        <f t="shared" si="3"/>
        <v>0</v>
      </c>
      <c r="BC22" s="428"/>
      <c r="BD22" s="394">
        <f>SUM(AQ22:AT22)</f>
        <v>20000</v>
      </c>
      <c r="BE22" s="394">
        <f>SUM(AU22:AX22)</f>
        <v>10000</v>
      </c>
      <c r="BF22" s="394">
        <f>SUM(AY22:BB22)</f>
        <v>10000</v>
      </c>
    </row>
    <row r="23" spans="1:58" ht="6" customHeight="1">
      <c r="B23" s="429"/>
      <c r="C23" s="427"/>
      <c r="D23" s="427"/>
      <c r="E23" s="427"/>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Q23" s="430"/>
      <c r="AR23" s="430"/>
      <c r="AS23" s="430"/>
      <c r="AT23" s="430"/>
      <c r="AU23" s="430"/>
      <c r="AV23" s="430"/>
      <c r="AW23" s="430"/>
      <c r="AX23" s="430"/>
      <c r="AY23" s="428"/>
      <c r="AZ23" s="428"/>
      <c r="BA23" s="428"/>
      <c r="BB23" s="428"/>
      <c r="BC23" s="428"/>
      <c r="BD23" s="394"/>
      <c r="BE23" s="394"/>
      <c r="BF23" s="394"/>
    </row>
    <row r="24" spans="1:58">
      <c r="B24" s="432" t="str">
        <f>"TOTAL "&amp;B20</f>
        <v>TOTAL DUES &amp; SUBSCRIPTIONS</v>
      </c>
      <c r="C24" s="433"/>
      <c r="D24" s="433"/>
      <c r="E24" s="433"/>
      <c r="F24" s="434">
        <f t="shared" ref="F24:AQ24" si="12">SUM(F21:F23)</f>
        <v>12500</v>
      </c>
      <c r="G24" s="434">
        <f t="shared" si="12"/>
        <v>2500</v>
      </c>
      <c r="H24" s="434">
        <f t="shared" si="12"/>
        <v>2500</v>
      </c>
      <c r="I24" s="434">
        <f t="shared" si="12"/>
        <v>2500</v>
      </c>
      <c r="J24" s="434">
        <f t="shared" si="12"/>
        <v>2500</v>
      </c>
      <c r="K24" s="434">
        <f t="shared" si="12"/>
        <v>2500</v>
      </c>
      <c r="L24" s="434">
        <f t="shared" si="12"/>
        <v>2500</v>
      </c>
      <c r="M24" s="434">
        <f t="shared" si="12"/>
        <v>2500</v>
      </c>
      <c r="N24" s="434">
        <f t="shared" si="12"/>
        <v>2500</v>
      </c>
      <c r="O24" s="434">
        <f t="shared" si="12"/>
        <v>2500</v>
      </c>
      <c r="P24" s="434">
        <f t="shared" si="12"/>
        <v>2500</v>
      </c>
      <c r="Q24" s="434">
        <f t="shared" si="12"/>
        <v>2500</v>
      </c>
      <c r="R24" s="434">
        <f t="shared" si="12"/>
        <v>12500</v>
      </c>
      <c r="S24" s="434">
        <f t="shared" si="12"/>
        <v>2500</v>
      </c>
      <c r="T24" s="434">
        <f t="shared" si="12"/>
        <v>2500</v>
      </c>
      <c r="U24" s="434">
        <f t="shared" si="12"/>
        <v>2500</v>
      </c>
      <c r="V24" s="434">
        <f t="shared" si="12"/>
        <v>2500</v>
      </c>
      <c r="W24" s="434">
        <f t="shared" si="12"/>
        <v>2500</v>
      </c>
      <c r="X24" s="434">
        <f t="shared" si="12"/>
        <v>2500</v>
      </c>
      <c r="Y24" s="434">
        <f t="shared" si="12"/>
        <v>2500</v>
      </c>
      <c r="Z24" s="434">
        <f t="shared" si="12"/>
        <v>2500</v>
      </c>
      <c r="AA24" s="434">
        <f t="shared" si="12"/>
        <v>2500</v>
      </c>
      <c r="AB24" s="434">
        <f t="shared" si="12"/>
        <v>2500</v>
      </c>
      <c r="AC24" s="434">
        <f t="shared" si="12"/>
        <v>2500</v>
      </c>
      <c r="AD24" s="434">
        <f>SUM(AD21:AD23)</f>
        <v>12500</v>
      </c>
      <c r="AE24" s="434">
        <f t="shared" ref="AE24:AO24" si="13">SUM(AE21:AE23)</f>
        <v>2500</v>
      </c>
      <c r="AF24" s="434">
        <f t="shared" si="13"/>
        <v>2500</v>
      </c>
      <c r="AG24" s="434">
        <f t="shared" si="13"/>
        <v>2500</v>
      </c>
      <c r="AH24" s="434">
        <f t="shared" si="13"/>
        <v>2500</v>
      </c>
      <c r="AI24" s="434">
        <f t="shared" si="13"/>
        <v>2500</v>
      </c>
      <c r="AJ24" s="434">
        <f t="shared" si="13"/>
        <v>2500</v>
      </c>
      <c r="AK24" s="434">
        <f t="shared" si="13"/>
        <v>2500</v>
      </c>
      <c r="AL24" s="434">
        <f t="shared" si="13"/>
        <v>2500</v>
      </c>
      <c r="AM24" s="434">
        <f t="shared" si="13"/>
        <v>2500</v>
      </c>
      <c r="AN24" s="434">
        <f t="shared" si="13"/>
        <v>2500</v>
      </c>
      <c r="AO24" s="434">
        <f t="shared" si="13"/>
        <v>2500</v>
      </c>
      <c r="AQ24" s="434">
        <f t="shared" si="12"/>
        <v>17500</v>
      </c>
      <c r="AR24" s="434">
        <f t="shared" ref="AR24:AX24" si="14">SUM(AR21:AR23)</f>
        <v>7500</v>
      </c>
      <c r="AS24" s="434">
        <f t="shared" si="14"/>
        <v>7500</v>
      </c>
      <c r="AT24" s="434">
        <f t="shared" si="14"/>
        <v>17500</v>
      </c>
      <c r="AU24" s="434">
        <f t="shared" si="14"/>
        <v>17500</v>
      </c>
      <c r="AV24" s="434">
        <f t="shared" si="14"/>
        <v>7500</v>
      </c>
      <c r="AW24" s="434">
        <f t="shared" si="14"/>
        <v>7500</v>
      </c>
      <c r="AX24" s="434">
        <f t="shared" si="14"/>
        <v>7500</v>
      </c>
      <c r="AY24" s="434">
        <f t="shared" si="0"/>
        <v>17500</v>
      </c>
      <c r="AZ24" s="434">
        <f t="shared" si="1"/>
        <v>7500</v>
      </c>
      <c r="BA24" s="434">
        <f>SUM(AJ24:AL24)</f>
        <v>7500</v>
      </c>
      <c r="BB24" s="434">
        <f>SUM(AM24:AO24)</f>
        <v>7500</v>
      </c>
      <c r="BC24" s="428"/>
      <c r="BD24" s="449">
        <f>SUM(AQ24:AT24)</f>
        <v>50000</v>
      </c>
      <c r="BE24" s="449">
        <f>SUM(AU24:AX24)</f>
        <v>40000</v>
      </c>
      <c r="BF24" s="449">
        <f>SUM(AY24:BB24)</f>
        <v>40000</v>
      </c>
    </row>
    <row r="25" spans="1:58">
      <c r="AY25" s="428"/>
      <c r="AZ25" s="428"/>
      <c r="BA25" s="428"/>
      <c r="BB25" s="428"/>
      <c r="BC25" s="428"/>
      <c r="BD25" s="450"/>
      <c r="BE25" s="450"/>
      <c r="BF25" s="450"/>
    </row>
    <row r="26" spans="1:58">
      <c r="B26" s="4" t="s">
        <v>128</v>
      </c>
      <c r="C26" s="427"/>
      <c r="D26" s="427"/>
      <c r="E26" s="427"/>
      <c r="F26" s="428"/>
      <c r="G26" s="428"/>
      <c r="H26" s="428"/>
      <c r="I26" s="428"/>
      <c r="J26" s="428"/>
      <c r="K26" s="428"/>
      <c r="L26" s="428"/>
      <c r="M26" s="428"/>
      <c r="N26" s="428"/>
      <c r="O26" s="428"/>
      <c r="P26" s="428"/>
      <c r="Q26" s="428"/>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Q26" s="428"/>
      <c r="AR26" s="428"/>
      <c r="AS26" s="428"/>
      <c r="AT26" s="428"/>
      <c r="AU26" s="428"/>
      <c r="AV26" s="428"/>
      <c r="AW26" s="428"/>
      <c r="AX26" s="428"/>
      <c r="AY26" s="428"/>
      <c r="AZ26" s="428"/>
      <c r="BA26" s="428"/>
      <c r="BB26" s="428"/>
      <c r="BC26" s="428"/>
      <c r="BD26" s="450"/>
      <c r="BE26" s="450"/>
      <c r="BF26" s="450"/>
    </row>
    <row r="27" spans="1:58">
      <c r="B27" s="435" t="s">
        <v>129</v>
      </c>
      <c r="C27" s="427"/>
      <c r="D27" s="391">
        <v>3000</v>
      </c>
      <c r="E27" s="437" t="s">
        <v>130</v>
      </c>
      <c r="F27" s="428">
        <f>$D27*(F6-E6)</f>
        <v>9000</v>
      </c>
      <c r="G27" s="428">
        <f t="shared" ref="G27:AO27" si="15">$D27*(G6-F6)</f>
        <v>0</v>
      </c>
      <c r="H27" s="428">
        <f t="shared" si="15"/>
        <v>0</v>
      </c>
      <c r="I27" s="428">
        <f t="shared" si="15"/>
        <v>0</v>
      </c>
      <c r="J27" s="428">
        <f t="shared" si="15"/>
        <v>3000</v>
      </c>
      <c r="K27" s="428">
        <f t="shared" si="15"/>
        <v>0</v>
      </c>
      <c r="L27" s="428">
        <f t="shared" si="15"/>
        <v>3000</v>
      </c>
      <c r="M27" s="428">
        <f t="shared" si="15"/>
        <v>0</v>
      </c>
      <c r="N27" s="428">
        <f t="shared" si="15"/>
        <v>0</v>
      </c>
      <c r="O27" s="428">
        <f t="shared" si="15"/>
        <v>3000</v>
      </c>
      <c r="P27" s="428">
        <f t="shared" si="15"/>
        <v>0</v>
      </c>
      <c r="Q27" s="428">
        <f t="shared" si="15"/>
        <v>0</v>
      </c>
      <c r="R27" s="428">
        <f t="shared" si="15"/>
        <v>0</v>
      </c>
      <c r="S27" s="428">
        <f t="shared" si="15"/>
        <v>3000</v>
      </c>
      <c r="T27" s="428">
        <f t="shared" si="15"/>
        <v>3000</v>
      </c>
      <c r="U27" s="428">
        <f t="shared" si="15"/>
        <v>0</v>
      </c>
      <c r="V27" s="428">
        <f t="shared" si="15"/>
        <v>3000</v>
      </c>
      <c r="W27" s="428">
        <f t="shared" si="15"/>
        <v>0</v>
      </c>
      <c r="X27" s="428">
        <f t="shared" si="15"/>
        <v>0</v>
      </c>
      <c r="Y27" s="428">
        <f t="shared" si="15"/>
        <v>0</v>
      </c>
      <c r="Z27" s="428">
        <f t="shared" si="15"/>
        <v>0</v>
      </c>
      <c r="AA27" s="428">
        <f t="shared" si="15"/>
        <v>0</v>
      </c>
      <c r="AB27" s="428">
        <f t="shared" si="15"/>
        <v>3000</v>
      </c>
      <c r="AC27" s="428">
        <f t="shared" si="15"/>
        <v>0</v>
      </c>
      <c r="AD27" s="428">
        <f t="shared" si="15"/>
        <v>0</v>
      </c>
      <c r="AE27" s="428">
        <f t="shared" si="15"/>
        <v>0</v>
      </c>
      <c r="AF27" s="428">
        <f t="shared" si="15"/>
        <v>0</v>
      </c>
      <c r="AG27" s="428">
        <f t="shared" si="15"/>
        <v>0</v>
      </c>
      <c r="AH27" s="428">
        <f t="shared" si="15"/>
        <v>3000</v>
      </c>
      <c r="AI27" s="428">
        <f t="shared" si="15"/>
        <v>0</v>
      </c>
      <c r="AJ27" s="428">
        <f t="shared" si="15"/>
        <v>0</v>
      </c>
      <c r="AK27" s="428">
        <f t="shared" si="15"/>
        <v>3000</v>
      </c>
      <c r="AL27" s="428">
        <f t="shared" si="15"/>
        <v>0</v>
      </c>
      <c r="AM27" s="428">
        <f t="shared" si="15"/>
        <v>3000</v>
      </c>
      <c r="AN27" s="428">
        <f t="shared" si="15"/>
        <v>0</v>
      </c>
      <c r="AO27" s="428">
        <f t="shared" si="15"/>
        <v>0</v>
      </c>
      <c r="AQ27" s="428">
        <f>SUM(F27:H27)</f>
        <v>9000</v>
      </c>
      <c r="AR27" s="428">
        <f>SUM(I27:K27)</f>
        <v>3000</v>
      </c>
      <c r="AS27" s="428">
        <f>SUM(L27:N27)</f>
        <v>3000</v>
      </c>
      <c r="AT27" s="428">
        <f>SUM(O27:Q27)</f>
        <v>3000</v>
      </c>
      <c r="AU27" s="428">
        <f>SUM(R27:T27)</f>
        <v>6000</v>
      </c>
      <c r="AV27" s="428">
        <f>SUM(U27:W27)</f>
        <v>3000</v>
      </c>
      <c r="AW27" s="428">
        <f>SUM(X27:Z27)</f>
        <v>0</v>
      </c>
      <c r="AX27" s="428">
        <f>SUM(AA27:AC27)</f>
        <v>3000</v>
      </c>
      <c r="AY27" s="428">
        <f t="shared" si="0"/>
        <v>0</v>
      </c>
      <c r="AZ27" s="428">
        <f t="shared" si="1"/>
        <v>3000</v>
      </c>
      <c r="BA27" s="428">
        <f>SUM(AJ27:AL27)</f>
        <v>3000</v>
      </c>
      <c r="BB27" s="428">
        <f>SUM(AM27:AO27)</f>
        <v>3000</v>
      </c>
      <c r="BC27" s="428"/>
      <c r="BD27" s="394">
        <f>SUM(AQ27:AT27)</f>
        <v>18000</v>
      </c>
      <c r="BE27" s="394">
        <f>SUM(AU27:AX27)</f>
        <v>12000</v>
      </c>
      <c r="BF27" s="394">
        <f>SUM(AY27:BB27)</f>
        <v>9000</v>
      </c>
    </row>
    <row r="28" spans="1:58">
      <c r="B28" s="435" t="s">
        <v>131</v>
      </c>
      <c r="C28" s="427"/>
      <c r="D28" s="438">
        <v>100</v>
      </c>
      <c r="E28" s="437" t="s">
        <v>127</v>
      </c>
      <c r="F28" s="428">
        <f>$D28*F$6</f>
        <v>300</v>
      </c>
      <c r="G28" s="428">
        <f t="shared" ref="G28:AO28" si="16">$D28*G$6</f>
        <v>300</v>
      </c>
      <c r="H28" s="428">
        <f t="shared" si="16"/>
        <v>300</v>
      </c>
      <c r="I28" s="428">
        <f t="shared" si="16"/>
        <v>300</v>
      </c>
      <c r="J28" s="428">
        <f t="shared" si="16"/>
        <v>400</v>
      </c>
      <c r="K28" s="428">
        <f t="shared" si="16"/>
        <v>400</v>
      </c>
      <c r="L28" s="428">
        <f t="shared" si="16"/>
        <v>500</v>
      </c>
      <c r="M28" s="428">
        <f t="shared" si="16"/>
        <v>500</v>
      </c>
      <c r="N28" s="428">
        <f t="shared" si="16"/>
        <v>500</v>
      </c>
      <c r="O28" s="428">
        <f t="shared" si="16"/>
        <v>600</v>
      </c>
      <c r="P28" s="428">
        <f t="shared" si="16"/>
        <v>600</v>
      </c>
      <c r="Q28" s="428">
        <f t="shared" si="16"/>
        <v>600</v>
      </c>
      <c r="R28" s="428">
        <f t="shared" si="16"/>
        <v>600</v>
      </c>
      <c r="S28" s="428">
        <f t="shared" si="16"/>
        <v>700</v>
      </c>
      <c r="T28" s="428">
        <f t="shared" si="16"/>
        <v>800</v>
      </c>
      <c r="U28" s="428">
        <f t="shared" si="16"/>
        <v>800</v>
      </c>
      <c r="V28" s="428">
        <f t="shared" si="16"/>
        <v>900</v>
      </c>
      <c r="W28" s="428">
        <f t="shared" si="16"/>
        <v>900</v>
      </c>
      <c r="X28" s="428">
        <f t="shared" si="16"/>
        <v>900</v>
      </c>
      <c r="Y28" s="428">
        <f t="shared" si="16"/>
        <v>900</v>
      </c>
      <c r="Z28" s="428">
        <f t="shared" si="16"/>
        <v>900</v>
      </c>
      <c r="AA28" s="428">
        <f t="shared" si="16"/>
        <v>900</v>
      </c>
      <c r="AB28" s="428">
        <f t="shared" si="16"/>
        <v>1000</v>
      </c>
      <c r="AC28" s="428">
        <f t="shared" si="16"/>
        <v>1000</v>
      </c>
      <c r="AD28" s="428">
        <f>$D28*AD$6</f>
        <v>1000</v>
      </c>
      <c r="AE28" s="428">
        <f t="shared" si="16"/>
        <v>1000</v>
      </c>
      <c r="AF28" s="428">
        <f t="shared" si="16"/>
        <v>1000</v>
      </c>
      <c r="AG28" s="428">
        <f t="shared" si="16"/>
        <v>1000</v>
      </c>
      <c r="AH28" s="428">
        <f t="shared" si="16"/>
        <v>1100</v>
      </c>
      <c r="AI28" s="428">
        <f t="shared" si="16"/>
        <v>1100</v>
      </c>
      <c r="AJ28" s="428">
        <f t="shared" si="16"/>
        <v>1100</v>
      </c>
      <c r="AK28" s="428">
        <f t="shared" si="16"/>
        <v>1200</v>
      </c>
      <c r="AL28" s="428">
        <f t="shared" si="16"/>
        <v>1200</v>
      </c>
      <c r="AM28" s="428">
        <f t="shared" si="16"/>
        <v>1300</v>
      </c>
      <c r="AN28" s="428">
        <f t="shared" si="16"/>
        <v>1300</v>
      </c>
      <c r="AO28" s="428">
        <f t="shared" si="16"/>
        <v>1300</v>
      </c>
      <c r="AQ28" s="428">
        <f>SUM(F28:H28)</f>
        <v>900</v>
      </c>
      <c r="AR28" s="428">
        <f>SUM(I28:K28)</f>
        <v>1100</v>
      </c>
      <c r="AS28" s="428">
        <f>SUM(L28:N28)</f>
        <v>1500</v>
      </c>
      <c r="AT28" s="428">
        <f>SUM(O28:Q28)</f>
        <v>1800</v>
      </c>
      <c r="AU28" s="428">
        <f>SUM(R28:T28)</f>
        <v>2100</v>
      </c>
      <c r="AV28" s="428">
        <f>SUM(U28:W28)</f>
        <v>2600</v>
      </c>
      <c r="AW28" s="428">
        <f>SUM(X28:Z28)</f>
        <v>2700</v>
      </c>
      <c r="AX28" s="428">
        <f>SUM(AA28:AC28)</f>
        <v>2900</v>
      </c>
      <c r="AY28" s="428">
        <f t="shared" si="0"/>
        <v>3000</v>
      </c>
      <c r="AZ28" s="428">
        <f t="shared" si="1"/>
        <v>3200</v>
      </c>
      <c r="BA28" s="428">
        <f t="shared" si="2"/>
        <v>3500</v>
      </c>
      <c r="BB28" s="428">
        <f t="shared" si="3"/>
        <v>3900</v>
      </c>
      <c r="BC28" s="428"/>
      <c r="BD28" s="394">
        <f>SUM(AQ28:AT28)</f>
        <v>5300</v>
      </c>
      <c r="BE28" s="394">
        <f>SUM(AU28:AX28)</f>
        <v>10300</v>
      </c>
      <c r="BF28" s="394">
        <f>SUM(AY28:BB28)</f>
        <v>13600</v>
      </c>
    </row>
    <row r="29" spans="1:58">
      <c r="B29" s="435" t="s">
        <v>124</v>
      </c>
      <c r="C29" s="427"/>
      <c r="D29" s="427"/>
      <c r="E29" s="427"/>
      <c r="F29" s="430">
        <v>0</v>
      </c>
      <c r="G29" s="430">
        <v>0</v>
      </c>
      <c r="H29" s="430">
        <v>0</v>
      </c>
      <c r="I29" s="430">
        <v>0</v>
      </c>
      <c r="J29" s="430">
        <v>0</v>
      </c>
      <c r="K29" s="430">
        <v>0</v>
      </c>
      <c r="L29" s="430">
        <v>0</v>
      </c>
      <c r="M29" s="430">
        <v>0</v>
      </c>
      <c r="N29" s="430">
        <v>0</v>
      </c>
      <c r="O29" s="430">
        <v>0</v>
      </c>
      <c r="P29" s="430">
        <v>0</v>
      </c>
      <c r="Q29" s="430">
        <v>0</v>
      </c>
      <c r="R29" s="430">
        <v>0</v>
      </c>
      <c r="S29" s="430">
        <v>0</v>
      </c>
      <c r="T29" s="430">
        <v>0</v>
      </c>
      <c r="U29" s="430">
        <v>0</v>
      </c>
      <c r="V29" s="430">
        <v>0</v>
      </c>
      <c r="W29" s="430">
        <v>0</v>
      </c>
      <c r="X29" s="430">
        <v>0</v>
      </c>
      <c r="Y29" s="430">
        <v>0</v>
      </c>
      <c r="Z29" s="430">
        <v>0</v>
      </c>
      <c r="AA29" s="430">
        <v>0</v>
      </c>
      <c r="AB29" s="430">
        <v>0</v>
      </c>
      <c r="AC29" s="430">
        <v>0</v>
      </c>
      <c r="AD29" s="430">
        <v>0</v>
      </c>
      <c r="AE29" s="430">
        <v>0</v>
      </c>
      <c r="AF29" s="430">
        <v>0</v>
      </c>
      <c r="AG29" s="430">
        <v>0</v>
      </c>
      <c r="AH29" s="430">
        <v>0</v>
      </c>
      <c r="AI29" s="430">
        <v>0</v>
      </c>
      <c r="AJ29" s="430">
        <v>0</v>
      </c>
      <c r="AK29" s="430">
        <v>0</v>
      </c>
      <c r="AL29" s="430">
        <v>0</v>
      </c>
      <c r="AM29" s="430">
        <v>0</v>
      </c>
      <c r="AN29" s="430">
        <v>0</v>
      </c>
      <c r="AO29" s="430">
        <v>0</v>
      </c>
      <c r="AQ29" s="428">
        <f>SUM(F29:H29)</f>
        <v>0</v>
      </c>
      <c r="AR29" s="428">
        <f>SUM(I29:K29)</f>
        <v>0</v>
      </c>
      <c r="AS29" s="428">
        <f>SUM(L29:N29)</f>
        <v>0</v>
      </c>
      <c r="AT29" s="428">
        <f>SUM(O29:Q29)</f>
        <v>0</v>
      </c>
      <c r="AU29" s="428">
        <f>SUM(R29:T29)</f>
        <v>0</v>
      </c>
      <c r="AV29" s="428">
        <f>SUM(U29:W29)</f>
        <v>0</v>
      </c>
      <c r="AW29" s="428">
        <f>SUM(X29:Z29)</f>
        <v>0</v>
      </c>
      <c r="AX29" s="428">
        <f>SUM(AA29:AC29)</f>
        <v>0</v>
      </c>
      <c r="AY29" s="428">
        <f t="shared" si="0"/>
        <v>0</v>
      </c>
      <c r="AZ29" s="428">
        <f t="shared" si="1"/>
        <v>0</v>
      </c>
      <c r="BA29" s="428">
        <f>SUM(AJ29:AL29)</f>
        <v>0</v>
      </c>
      <c r="BB29" s="428">
        <f>SUM(AM29:AO29)</f>
        <v>0</v>
      </c>
      <c r="BC29" s="428"/>
      <c r="BD29" s="394">
        <f>SUM(AQ29:AT29)</f>
        <v>0</v>
      </c>
      <c r="BE29" s="394">
        <f>SUM(AU29:AX29)</f>
        <v>0</v>
      </c>
      <c r="BF29" s="394">
        <f>SUM(AY29:BB29)</f>
        <v>0</v>
      </c>
    </row>
    <row r="30" spans="1:58" ht="6" customHeight="1">
      <c r="B30" s="429"/>
      <c r="C30" s="427"/>
      <c r="D30" s="427"/>
      <c r="E30" s="427"/>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Q30" s="430"/>
      <c r="AR30" s="430"/>
      <c r="AS30" s="430"/>
      <c r="AT30" s="430"/>
      <c r="AU30" s="430"/>
      <c r="AV30" s="430"/>
      <c r="AW30" s="430"/>
      <c r="AX30" s="430"/>
      <c r="AY30" s="428"/>
      <c r="AZ30" s="428"/>
      <c r="BA30" s="428"/>
      <c r="BB30" s="428"/>
      <c r="BC30" s="428"/>
      <c r="BD30" s="394"/>
      <c r="BE30" s="394"/>
      <c r="BF30" s="394"/>
    </row>
    <row r="31" spans="1:58">
      <c r="B31" s="432" t="str">
        <f>"TOTAL "&amp;B26</f>
        <v>TOTAL EQUIPMENT &amp; TELECOM</v>
      </c>
      <c r="C31" s="433"/>
      <c r="D31" s="433"/>
      <c r="E31" s="433"/>
      <c r="F31" s="434">
        <f t="shared" ref="F31:AQ31" si="17">SUM(F27:F30)</f>
        <v>9300</v>
      </c>
      <c r="G31" s="434">
        <f t="shared" si="17"/>
        <v>300</v>
      </c>
      <c r="H31" s="434">
        <f t="shared" si="17"/>
        <v>300</v>
      </c>
      <c r="I31" s="434">
        <f t="shared" si="17"/>
        <v>300</v>
      </c>
      <c r="J31" s="434">
        <f t="shared" si="17"/>
        <v>3400</v>
      </c>
      <c r="K31" s="434">
        <f t="shared" si="17"/>
        <v>400</v>
      </c>
      <c r="L31" s="434">
        <f t="shared" si="17"/>
        <v>3500</v>
      </c>
      <c r="M31" s="434">
        <f t="shared" si="17"/>
        <v>500</v>
      </c>
      <c r="N31" s="434">
        <f t="shared" si="17"/>
        <v>500</v>
      </c>
      <c r="O31" s="434">
        <f t="shared" si="17"/>
        <v>3600</v>
      </c>
      <c r="P31" s="434">
        <f t="shared" si="17"/>
        <v>600</v>
      </c>
      <c r="Q31" s="434">
        <f t="shared" si="17"/>
        <v>600</v>
      </c>
      <c r="R31" s="434">
        <f t="shared" si="17"/>
        <v>600</v>
      </c>
      <c r="S31" s="434">
        <f t="shared" si="17"/>
        <v>3700</v>
      </c>
      <c r="T31" s="434">
        <f t="shared" si="17"/>
        <v>3800</v>
      </c>
      <c r="U31" s="434">
        <f t="shared" si="17"/>
        <v>800</v>
      </c>
      <c r="V31" s="434">
        <f t="shared" si="17"/>
        <v>3900</v>
      </c>
      <c r="W31" s="434">
        <f t="shared" si="17"/>
        <v>900</v>
      </c>
      <c r="X31" s="434">
        <f t="shared" si="17"/>
        <v>900</v>
      </c>
      <c r="Y31" s="434">
        <f t="shared" si="17"/>
        <v>900</v>
      </c>
      <c r="Z31" s="434">
        <f t="shared" si="17"/>
        <v>900</v>
      </c>
      <c r="AA31" s="434">
        <f t="shared" si="17"/>
        <v>900</v>
      </c>
      <c r="AB31" s="434">
        <f t="shared" si="17"/>
        <v>4000</v>
      </c>
      <c r="AC31" s="434">
        <f t="shared" si="17"/>
        <v>1000</v>
      </c>
      <c r="AD31" s="434">
        <f>SUM(AD27:AD30)</f>
        <v>1000</v>
      </c>
      <c r="AE31" s="434">
        <f t="shared" ref="AE31:AO31" si="18">SUM(AE27:AE30)</f>
        <v>1000</v>
      </c>
      <c r="AF31" s="434">
        <f t="shared" si="18"/>
        <v>1000</v>
      </c>
      <c r="AG31" s="434">
        <f t="shared" si="18"/>
        <v>1000</v>
      </c>
      <c r="AH31" s="434">
        <f t="shared" si="18"/>
        <v>4100</v>
      </c>
      <c r="AI31" s="434">
        <f t="shared" si="18"/>
        <v>1100</v>
      </c>
      <c r="AJ31" s="434">
        <f t="shared" si="18"/>
        <v>1100</v>
      </c>
      <c r="AK31" s="434">
        <f t="shared" si="18"/>
        <v>4200</v>
      </c>
      <c r="AL31" s="434">
        <f t="shared" si="18"/>
        <v>1200</v>
      </c>
      <c r="AM31" s="434">
        <f t="shared" si="18"/>
        <v>4300</v>
      </c>
      <c r="AN31" s="434">
        <f t="shared" si="18"/>
        <v>1300</v>
      </c>
      <c r="AO31" s="434">
        <f t="shared" si="18"/>
        <v>1300</v>
      </c>
      <c r="AQ31" s="434">
        <f t="shared" si="17"/>
        <v>9900</v>
      </c>
      <c r="AR31" s="434">
        <f t="shared" ref="AR31:AX31" si="19">SUM(AR27:AR30)</f>
        <v>4100</v>
      </c>
      <c r="AS31" s="434">
        <f t="shared" si="19"/>
        <v>4500</v>
      </c>
      <c r="AT31" s="434">
        <f t="shared" si="19"/>
        <v>4800</v>
      </c>
      <c r="AU31" s="434">
        <f t="shared" si="19"/>
        <v>8100</v>
      </c>
      <c r="AV31" s="434">
        <f t="shared" si="19"/>
        <v>5600</v>
      </c>
      <c r="AW31" s="434">
        <f t="shared" si="19"/>
        <v>2700</v>
      </c>
      <c r="AX31" s="434">
        <f t="shared" si="19"/>
        <v>5900</v>
      </c>
      <c r="AY31" s="434">
        <f t="shared" si="0"/>
        <v>3000</v>
      </c>
      <c r="AZ31" s="434">
        <f t="shared" si="1"/>
        <v>6200</v>
      </c>
      <c r="BA31" s="434">
        <f t="shared" si="2"/>
        <v>6500</v>
      </c>
      <c r="BB31" s="434">
        <f>SUM(AM31:AO31)</f>
        <v>6900</v>
      </c>
      <c r="BC31" s="428"/>
      <c r="BD31" s="449">
        <f>SUM(AQ31:AT31)</f>
        <v>23300</v>
      </c>
      <c r="BE31" s="449">
        <f>SUM(AU31:AX31)</f>
        <v>22300</v>
      </c>
      <c r="BF31" s="449">
        <f>SUM(AY31:BB31)</f>
        <v>22600</v>
      </c>
    </row>
    <row r="32" spans="1:58" s="83" customFormat="1" ht="12" customHeight="1">
      <c r="A32" s="32"/>
      <c r="B32" s="424"/>
      <c r="C32" s="424"/>
      <c r="D32" s="424"/>
      <c r="E32" s="87"/>
      <c r="F32" s="88"/>
      <c r="G32" s="87"/>
      <c r="H32" s="87"/>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1"/>
      <c r="AQ32" s="86"/>
      <c r="AR32" s="86"/>
      <c r="AS32" s="86"/>
      <c r="AT32" s="86"/>
      <c r="AU32" s="86"/>
      <c r="AV32" s="86"/>
      <c r="AW32" s="86"/>
      <c r="AX32" s="86"/>
      <c r="AY32" s="428"/>
      <c r="AZ32" s="428"/>
      <c r="BA32" s="428"/>
      <c r="BB32" s="428"/>
      <c r="BC32" s="428"/>
      <c r="BD32" s="450"/>
      <c r="BE32" s="450"/>
      <c r="BF32" s="450"/>
    </row>
    <row r="33" spans="2:58">
      <c r="B33" s="4" t="s">
        <v>132</v>
      </c>
      <c r="C33" s="427"/>
      <c r="D33" s="427"/>
      <c r="E33" s="427"/>
      <c r="F33" s="428"/>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Q33" s="428"/>
      <c r="AR33" s="428"/>
      <c r="AS33" s="428"/>
      <c r="AT33" s="428"/>
      <c r="AU33" s="428"/>
      <c r="AV33" s="428"/>
      <c r="AW33" s="428"/>
      <c r="AX33" s="428"/>
      <c r="AY33" s="428"/>
      <c r="AZ33" s="428"/>
      <c r="BA33" s="428"/>
      <c r="BB33" s="428"/>
      <c r="BC33" s="428"/>
      <c r="BD33" s="450"/>
      <c r="BE33" s="450"/>
      <c r="BF33" s="450"/>
    </row>
    <row r="34" spans="2:58">
      <c r="B34" s="435" t="s">
        <v>133</v>
      </c>
      <c r="C34" s="427"/>
      <c r="D34" s="436">
        <v>100</v>
      </c>
      <c r="E34" s="437" t="s">
        <v>127</v>
      </c>
      <c r="F34" s="428">
        <f>$D34*F$6</f>
        <v>300</v>
      </c>
      <c r="G34" s="428">
        <f t="shared" ref="G34:AO34" si="20">$D34*G$6</f>
        <v>300</v>
      </c>
      <c r="H34" s="428">
        <f t="shared" si="20"/>
        <v>300</v>
      </c>
      <c r="I34" s="428">
        <f t="shared" si="20"/>
        <v>300</v>
      </c>
      <c r="J34" s="428">
        <f t="shared" si="20"/>
        <v>400</v>
      </c>
      <c r="K34" s="428">
        <f t="shared" si="20"/>
        <v>400</v>
      </c>
      <c r="L34" s="428">
        <f t="shared" si="20"/>
        <v>500</v>
      </c>
      <c r="M34" s="428">
        <f t="shared" si="20"/>
        <v>500</v>
      </c>
      <c r="N34" s="428">
        <f t="shared" si="20"/>
        <v>500</v>
      </c>
      <c r="O34" s="428">
        <f t="shared" si="20"/>
        <v>600</v>
      </c>
      <c r="P34" s="428">
        <f t="shared" si="20"/>
        <v>600</v>
      </c>
      <c r="Q34" s="428">
        <f t="shared" si="20"/>
        <v>600</v>
      </c>
      <c r="R34" s="428">
        <f t="shared" si="20"/>
        <v>600</v>
      </c>
      <c r="S34" s="428">
        <f t="shared" si="20"/>
        <v>700</v>
      </c>
      <c r="T34" s="428">
        <f t="shared" si="20"/>
        <v>800</v>
      </c>
      <c r="U34" s="428">
        <f t="shared" si="20"/>
        <v>800</v>
      </c>
      <c r="V34" s="428">
        <f t="shared" si="20"/>
        <v>900</v>
      </c>
      <c r="W34" s="428">
        <f t="shared" si="20"/>
        <v>900</v>
      </c>
      <c r="X34" s="428">
        <f t="shared" si="20"/>
        <v>900</v>
      </c>
      <c r="Y34" s="428">
        <f t="shared" si="20"/>
        <v>900</v>
      </c>
      <c r="Z34" s="428">
        <f t="shared" si="20"/>
        <v>900</v>
      </c>
      <c r="AA34" s="428">
        <f t="shared" si="20"/>
        <v>900</v>
      </c>
      <c r="AB34" s="428">
        <f t="shared" si="20"/>
        <v>1000</v>
      </c>
      <c r="AC34" s="428">
        <f t="shared" si="20"/>
        <v>1000</v>
      </c>
      <c r="AD34" s="428">
        <f>$D34*AD$6</f>
        <v>1000</v>
      </c>
      <c r="AE34" s="428">
        <f t="shared" si="20"/>
        <v>1000</v>
      </c>
      <c r="AF34" s="428">
        <f t="shared" si="20"/>
        <v>1000</v>
      </c>
      <c r="AG34" s="428">
        <f t="shared" si="20"/>
        <v>1000</v>
      </c>
      <c r="AH34" s="428">
        <f t="shared" si="20"/>
        <v>1100</v>
      </c>
      <c r="AI34" s="428">
        <f t="shared" si="20"/>
        <v>1100</v>
      </c>
      <c r="AJ34" s="428">
        <f t="shared" si="20"/>
        <v>1100</v>
      </c>
      <c r="AK34" s="428">
        <f t="shared" si="20"/>
        <v>1200</v>
      </c>
      <c r="AL34" s="428">
        <f t="shared" si="20"/>
        <v>1200</v>
      </c>
      <c r="AM34" s="428">
        <f t="shared" si="20"/>
        <v>1300</v>
      </c>
      <c r="AN34" s="428">
        <f t="shared" si="20"/>
        <v>1300</v>
      </c>
      <c r="AO34" s="428">
        <f t="shared" si="20"/>
        <v>1300</v>
      </c>
      <c r="AQ34" s="428">
        <f>SUM(F34:H34)</f>
        <v>900</v>
      </c>
      <c r="AR34" s="428">
        <f>SUM(I34:K34)</f>
        <v>1100</v>
      </c>
      <c r="AS34" s="428">
        <f>SUM(L34:N34)</f>
        <v>1500</v>
      </c>
      <c r="AT34" s="428">
        <f>SUM(O34:Q34)</f>
        <v>1800</v>
      </c>
      <c r="AU34" s="428">
        <f>SUM(R34:T34)</f>
        <v>2100</v>
      </c>
      <c r="AV34" s="428">
        <f>SUM(U34:W34)</f>
        <v>2600</v>
      </c>
      <c r="AW34" s="428">
        <f>SUM(X34:Z34)</f>
        <v>2700</v>
      </c>
      <c r="AX34" s="428">
        <f>SUM(AA34:AC34)</f>
        <v>2900</v>
      </c>
      <c r="AY34" s="428">
        <f t="shared" si="0"/>
        <v>3000</v>
      </c>
      <c r="AZ34" s="428">
        <f t="shared" si="1"/>
        <v>3200</v>
      </c>
      <c r="BA34" s="428">
        <f t="shared" si="2"/>
        <v>3500</v>
      </c>
      <c r="BB34" s="428">
        <f>SUM(AM34:AO34)</f>
        <v>3900</v>
      </c>
      <c r="BC34" s="428"/>
      <c r="BD34" s="394">
        <f>SUM(AQ34:AT34)</f>
        <v>5300</v>
      </c>
      <c r="BE34" s="394">
        <f>SUM(AU34:AX34)</f>
        <v>10300</v>
      </c>
      <c r="BF34" s="394">
        <f>SUM(AY34:BB34)</f>
        <v>13600</v>
      </c>
    </row>
    <row r="35" spans="2:58">
      <c r="B35" s="435" t="s">
        <v>124</v>
      </c>
      <c r="C35" s="427"/>
      <c r="D35" s="427"/>
      <c r="E35" s="427"/>
      <c r="F35" s="430">
        <v>0</v>
      </c>
      <c r="G35" s="430">
        <v>0</v>
      </c>
      <c r="H35" s="430">
        <v>0</v>
      </c>
      <c r="I35" s="430">
        <v>0</v>
      </c>
      <c r="J35" s="430">
        <v>0</v>
      </c>
      <c r="K35" s="430">
        <v>0</v>
      </c>
      <c r="L35" s="430">
        <v>0</v>
      </c>
      <c r="M35" s="430">
        <v>0</v>
      </c>
      <c r="N35" s="430">
        <v>0</v>
      </c>
      <c r="O35" s="430">
        <v>0</v>
      </c>
      <c r="P35" s="430">
        <v>0</v>
      </c>
      <c r="Q35" s="430">
        <v>0</v>
      </c>
      <c r="R35" s="430">
        <v>0</v>
      </c>
      <c r="S35" s="430">
        <v>0</v>
      </c>
      <c r="T35" s="430">
        <v>0</v>
      </c>
      <c r="U35" s="430">
        <v>0</v>
      </c>
      <c r="V35" s="430">
        <v>0</v>
      </c>
      <c r="W35" s="430">
        <v>0</v>
      </c>
      <c r="X35" s="430">
        <v>0</v>
      </c>
      <c r="Y35" s="430">
        <v>0</v>
      </c>
      <c r="Z35" s="430">
        <v>0</v>
      </c>
      <c r="AA35" s="430">
        <v>0</v>
      </c>
      <c r="AB35" s="430">
        <v>0</v>
      </c>
      <c r="AC35" s="430">
        <v>0</v>
      </c>
      <c r="AD35" s="430">
        <v>0</v>
      </c>
      <c r="AE35" s="430">
        <v>0</v>
      </c>
      <c r="AF35" s="430">
        <v>0</v>
      </c>
      <c r="AG35" s="430">
        <v>0</v>
      </c>
      <c r="AH35" s="430">
        <v>0</v>
      </c>
      <c r="AI35" s="430">
        <v>0</v>
      </c>
      <c r="AJ35" s="430">
        <v>0</v>
      </c>
      <c r="AK35" s="430">
        <v>0</v>
      </c>
      <c r="AL35" s="430">
        <v>0</v>
      </c>
      <c r="AM35" s="430">
        <v>0</v>
      </c>
      <c r="AN35" s="430">
        <v>0</v>
      </c>
      <c r="AO35" s="430">
        <v>0</v>
      </c>
      <c r="AQ35" s="428">
        <f>SUM(F35:H35)</f>
        <v>0</v>
      </c>
      <c r="AR35" s="428">
        <f>SUM(I35:K35)</f>
        <v>0</v>
      </c>
      <c r="AS35" s="428">
        <f>SUM(L35:N35)</f>
        <v>0</v>
      </c>
      <c r="AT35" s="428">
        <f>SUM(O35:Q35)</f>
        <v>0</v>
      </c>
      <c r="AU35" s="428">
        <f>SUM(R35:T35)</f>
        <v>0</v>
      </c>
      <c r="AV35" s="428">
        <f>SUM(U35:W35)</f>
        <v>0</v>
      </c>
      <c r="AW35" s="428">
        <f>SUM(X35:Z35)</f>
        <v>0</v>
      </c>
      <c r="AX35" s="428">
        <f>SUM(AA35:AC35)</f>
        <v>0</v>
      </c>
      <c r="AY35" s="428">
        <f t="shared" si="0"/>
        <v>0</v>
      </c>
      <c r="AZ35" s="428">
        <f t="shared" si="1"/>
        <v>0</v>
      </c>
      <c r="BA35" s="428">
        <f>SUM(AJ35:AL35)</f>
        <v>0</v>
      </c>
      <c r="BB35" s="428">
        <f>SUM(AM35:AO35)</f>
        <v>0</v>
      </c>
      <c r="BC35" s="428"/>
      <c r="BD35" s="394">
        <f>SUM(AQ35:AT35)</f>
        <v>0</v>
      </c>
      <c r="BE35" s="394">
        <f>SUM(AU35:AX35)</f>
        <v>0</v>
      </c>
      <c r="BF35" s="394">
        <f>SUM(AY35:BB35)</f>
        <v>0</v>
      </c>
    </row>
    <row r="36" spans="2:58" ht="6" customHeight="1">
      <c r="B36" s="429"/>
      <c r="C36" s="427"/>
      <c r="D36" s="427"/>
      <c r="E36" s="427"/>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Q36" s="430"/>
      <c r="AR36" s="430"/>
      <c r="AS36" s="430"/>
      <c r="AT36" s="430"/>
      <c r="AU36" s="430"/>
      <c r="AV36" s="430"/>
      <c r="AW36" s="430"/>
      <c r="AX36" s="430"/>
      <c r="AY36" s="428"/>
      <c r="AZ36" s="428"/>
      <c r="BA36" s="428"/>
      <c r="BB36" s="428"/>
      <c r="BC36" s="428"/>
      <c r="BD36" s="394"/>
      <c r="BE36" s="394"/>
      <c r="BF36" s="394"/>
    </row>
    <row r="37" spans="2:58">
      <c r="B37" s="432" t="str">
        <f>"TOTAL "&amp;B33</f>
        <v>TOTAL T&amp;E</v>
      </c>
      <c r="C37" s="433"/>
      <c r="D37" s="433"/>
      <c r="E37" s="433"/>
      <c r="F37" s="434">
        <f t="shared" ref="F37:AQ37" si="21">SUM(F34:F36)</f>
        <v>300</v>
      </c>
      <c r="G37" s="434">
        <f t="shared" si="21"/>
        <v>300</v>
      </c>
      <c r="H37" s="434">
        <f t="shared" si="21"/>
        <v>300</v>
      </c>
      <c r="I37" s="434">
        <f t="shared" si="21"/>
        <v>300</v>
      </c>
      <c r="J37" s="434">
        <f t="shared" si="21"/>
        <v>400</v>
      </c>
      <c r="K37" s="434">
        <f t="shared" si="21"/>
        <v>400</v>
      </c>
      <c r="L37" s="434">
        <f t="shared" si="21"/>
        <v>500</v>
      </c>
      <c r="M37" s="434">
        <f t="shared" si="21"/>
        <v>500</v>
      </c>
      <c r="N37" s="434">
        <f t="shared" si="21"/>
        <v>500</v>
      </c>
      <c r="O37" s="434">
        <f t="shared" si="21"/>
        <v>600</v>
      </c>
      <c r="P37" s="434">
        <f t="shared" si="21"/>
        <v>600</v>
      </c>
      <c r="Q37" s="434">
        <f t="shared" si="21"/>
        <v>600</v>
      </c>
      <c r="R37" s="434">
        <f t="shared" si="21"/>
        <v>600</v>
      </c>
      <c r="S37" s="434">
        <f t="shared" si="21"/>
        <v>700</v>
      </c>
      <c r="T37" s="434">
        <f t="shared" si="21"/>
        <v>800</v>
      </c>
      <c r="U37" s="434">
        <f t="shared" si="21"/>
        <v>800</v>
      </c>
      <c r="V37" s="434">
        <f t="shared" si="21"/>
        <v>900</v>
      </c>
      <c r="W37" s="434">
        <f t="shared" si="21"/>
        <v>900</v>
      </c>
      <c r="X37" s="434">
        <f t="shared" si="21"/>
        <v>900</v>
      </c>
      <c r="Y37" s="434">
        <f t="shared" si="21"/>
        <v>900</v>
      </c>
      <c r="Z37" s="434">
        <f t="shared" si="21"/>
        <v>900</v>
      </c>
      <c r="AA37" s="434">
        <f t="shared" si="21"/>
        <v>900</v>
      </c>
      <c r="AB37" s="434">
        <f t="shared" si="21"/>
        <v>1000</v>
      </c>
      <c r="AC37" s="434">
        <f t="shared" si="21"/>
        <v>1000</v>
      </c>
      <c r="AD37" s="434">
        <f>SUM(AD34:AD36)</f>
        <v>1000</v>
      </c>
      <c r="AE37" s="434">
        <f t="shared" ref="AE37:AO37" si="22">SUM(AE34:AE36)</f>
        <v>1000</v>
      </c>
      <c r="AF37" s="434">
        <f t="shared" si="22"/>
        <v>1000</v>
      </c>
      <c r="AG37" s="434">
        <f t="shared" si="22"/>
        <v>1000</v>
      </c>
      <c r="AH37" s="434">
        <f t="shared" si="22"/>
        <v>1100</v>
      </c>
      <c r="AI37" s="434">
        <f t="shared" si="22"/>
        <v>1100</v>
      </c>
      <c r="AJ37" s="434">
        <f t="shared" si="22"/>
        <v>1100</v>
      </c>
      <c r="AK37" s="434">
        <f t="shared" si="22"/>
        <v>1200</v>
      </c>
      <c r="AL37" s="434">
        <f t="shared" si="22"/>
        <v>1200</v>
      </c>
      <c r="AM37" s="434">
        <f t="shared" si="22"/>
        <v>1300</v>
      </c>
      <c r="AN37" s="434">
        <f t="shared" si="22"/>
        <v>1300</v>
      </c>
      <c r="AO37" s="434">
        <f t="shared" si="22"/>
        <v>1300</v>
      </c>
      <c r="AQ37" s="434">
        <f t="shared" si="21"/>
        <v>900</v>
      </c>
      <c r="AR37" s="434">
        <f t="shared" ref="AR37:AX37" si="23">SUM(AR34:AR36)</f>
        <v>1100</v>
      </c>
      <c r="AS37" s="434">
        <f t="shared" si="23"/>
        <v>1500</v>
      </c>
      <c r="AT37" s="434">
        <f t="shared" si="23"/>
        <v>1800</v>
      </c>
      <c r="AU37" s="434">
        <f t="shared" si="23"/>
        <v>2100</v>
      </c>
      <c r="AV37" s="434">
        <f t="shared" si="23"/>
        <v>2600</v>
      </c>
      <c r="AW37" s="434">
        <f t="shared" si="23"/>
        <v>2700</v>
      </c>
      <c r="AX37" s="434">
        <f t="shared" si="23"/>
        <v>2900</v>
      </c>
      <c r="AY37" s="434">
        <f t="shared" si="0"/>
        <v>3000</v>
      </c>
      <c r="AZ37" s="434">
        <f t="shared" si="1"/>
        <v>3200</v>
      </c>
      <c r="BA37" s="434">
        <f t="shared" si="2"/>
        <v>3500</v>
      </c>
      <c r="BB37" s="434">
        <f>SUM(AM37:AO37)</f>
        <v>3900</v>
      </c>
      <c r="BC37" s="428"/>
      <c r="BD37" s="449">
        <f>SUM(AQ37:AT37)</f>
        <v>5300</v>
      </c>
      <c r="BE37" s="449">
        <f>SUM(AU37:AX37)</f>
        <v>10300</v>
      </c>
      <c r="BF37" s="449">
        <f>SUM(AY37:BB37)</f>
        <v>13600</v>
      </c>
    </row>
    <row r="38" spans="2:58">
      <c r="AY38" s="428"/>
      <c r="AZ38" s="428"/>
      <c r="BA38" s="428"/>
      <c r="BB38" s="428"/>
      <c r="BC38" s="428"/>
      <c r="BD38" s="448"/>
      <c r="BE38" s="448"/>
      <c r="BF38" s="448"/>
    </row>
    <row r="39" spans="2:58">
      <c r="B39" s="439" t="s">
        <v>134</v>
      </c>
      <c r="C39" s="427"/>
      <c r="D39" s="427"/>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Q39" s="428"/>
      <c r="AR39" s="428"/>
      <c r="AS39" s="428"/>
      <c r="AT39" s="428"/>
      <c r="AU39" s="428"/>
      <c r="AV39" s="428"/>
      <c r="AW39" s="428"/>
      <c r="AX39" s="428"/>
      <c r="AY39" s="428"/>
      <c r="AZ39" s="428"/>
      <c r="BA39" s="428"/>
      <c r="BB39" s="428"/>
      <c r="BC39" s="428"/>
      <c r="BD39" s="334"/>
      <c r="BE39" s="334"/>
      <c r="BF39" s="334"/>
    </row>
    <row r="40" spans="2:58">
      <c r="B40" s="435" t="s">
        <v>135</v>
      </c>
      <c r="C40" s="427"/>
      <c r="D40" s="391">
        <v>0</v>
      </c>
      <c r="E40" s="437" t="s">
        <v>123</v>
      </c>
      <c r="F40" s="428">
        <f>$D40</f>
        <v>0</v>
      </c>
      <c r="G40" s="428">
        <f t="shared" ref="G40:AD41" si="24">$D40</f>
        <v>0</v>
      </c>
      <c r="H40" s="428">
        <f t="shared" si="24"/>
        <v>0</v>
      </c>
      <c r="I40" s="428">
        <f t="shared" si="24"/>
        <v>0</v>
      </c>
      <c r="J40" s="428">
        <f t="shared" si="24"/>
        <v>0</v>
      </c>
      <c r="K40" s="428">
        <f t="shared" si="24"/>
        <v>0</v>
      </c>
      <c r="L40" s="428">
        <f t="shared" si="24"/>
        <v>0</v>
      </c>
      <c r="M40" s="428">
        <f t="shared" si="24"/>
        <v>0</v>
      </c>
      <c r="N40" s="428">
        <f t="shared" si="24"/>
        <v>0</v>
      </c>
      <c r="O40" s="428">
        <f t="shared" si="24"/>
        <v>0</v>
      </c>
      <c r="P40" s="428">
        <f t="shared" si="24"/>
        <v>0</v>
      </c>
      <c r="Q40" s="428">
        <f t="shared" si="24"/>
        <v>0</v>
      </c>
      <c r="R40" s="428">
        <f t="shared" si="24"/>
        <v>0</v>
      </c>
      <c r="S40" s="428">
        <f t="shared" si="24"/>
        <v>0</v>
      </c>
      <c r="T40" s="428">
        <f t="shared" si="24"/>
        <v>0</v>
      </c>
      <c r="U40" s="428">
        <f t="shared" si="24"/>
        <v>0</v>
      </c>
      <c r="V40" s="428">
        <f t="shared" si="24"/>
        <v>0</v>
      </c>
      <c r="W40" s="428">
        <f t="shared" si="24"/>
        <v>0</v>
      </c>
      <c r="X40" s="428">
        <f t="shared" si="24"/>
        <v>0</v>
      </c>
      <c r="Y40" s="428">
        <f t="shared" si="24"/>
        <v>0</v>
      </c>
      <c r="Z40" s="428">
        <f t="shared" si="24"/>
        <v>0</v>
      </c>
      <c r="AA40" s="428">
        <f t="shared" si="24"/>
        <v>0</v>
      </c>
      <c r="AB40" s="428">
        <f t="shared" si="24"/>
        <v>0</v>
      </c>
      <c r="AC40" s="428">
        <f t="shared" si="24"/>
        <v>0</v>
      </c>
      <c r="AD40" s="428">
        <f t="shared" si="24"/>
        <v>0</v>
      </c>
      <c r="AE40" s="428">
        <f t="shared" ref="AD40:AO41" si="25">$D40</f>
        <v>0</v>
      </c>
      <c r="AF40" s="428">
        <f t="shared" si="25"/>
        <v>0</v>
      </c>
      <c r="AG40" s="428">
        <f t="shared" si="25"/>
        <v>0</v>
      </c>
      <c r="AH40" s="428">
        <f t="shared" si="25"/>
        <v>0</v>
      </c>
      <c r="AI40" s="428">
        <f t="shared" si="25"/>
        <v>0</v>
      </c>
      <c r="AJ40" s="428">
        <f t="shared" si="25"/>
        <v>0</v>
      </c>
      <c r="AK40" s="428">
        <f t="shared" si="25"/>
        <v>0</v>
      </c>
      <c r="AL40" s="428">
        <f t="shared" si="25"/>
        <v>0</v>
      </c>
      <c r="AM40" s="428">
        <f t="shared" si="25"/>
        <v>0</v>
      </c>
      <c r="AN40" s="428">
        <f t="shared" si="25"/>
        <v>0</v>
      </c>
      <c r="AO40" s="428">
        <f t="shared" si="25"/>
        <v>0</v>
      </c>
      <c r="AQ40" s="428">
        <f>SUM(F40:H40)</f>
        <v>0</v>
      </c>
      <c r="AR40" s="428">
        <f>SUM(I40:K40)</f>
        <v>0</v>
      </c>
      <c r="AS40" s="428">
        <f>SUM(L40:N40)</f>
        <v>0</v>
      </c>
      <c r="AT40" s="428">
        <f>SUM(O40:Q40)</f>
        <v>0</v>
      </c>
      <c r="AU40" s="428">
        <f>SUM(R40:T40)</f>
        <v>0</v>
      </c>
      <c r="AV40" s="428">
        <f>SUM(U40:W40)</f>
        <v>0</v>
      </c>
      <c r="AW40" s="428">
        <f>SUM(X40:Z40)</f>
        <v>0</v>
      </c>
      <c r="AX40" s="428">
        <f>SUM(AA40:AC40)</f>
        <v>0</v>
      </c>
      <c r="AY40" s="428">
        <f t="shared" si="0"/>
        <v>0</v>
      </c>
      <c r="AZ40" s="428">
        <f t="shared" si="1"/>
        <v>0</v>
      </c>
      <c r="BA40" s="428">
        <f>SUM(AJ40:AL40)</f>
        <v>0</v>
      </c>
      <c r="BB40" s="428">
        <f>SUM(AM40:AO40)</f>
        <v>0</v>
      </c>
      <c r="BC40" s="428"/>
      <c r="BD40" s="394">
        <f>SUM(AQ40:AT40)</f>
        <v>0</v>
      </c>
      <c r="BE40" s="394">
        <f>SUM(AU40:AX40)</f>
        <v>0</v>
      </c>
      <c r="BF40" s="394">
        <f>SUM(AY40:BB40)</f>
        <v>0</v>
      </c>
    </row>
    <row r="41" spans="2:58">
      <c r="B41" s="435" t="s">
        <v>135</v>
      </c>
      <c r="C41" s="427"/>
      <c r="D41" s="438">
        <v>0</v>
      </c>
      <c r="E41" s="437" t="s">
        <v>123</v>
      </c>
      <c r="F41" s="428">
        <f>$D41</f>
        <v>0</v>
      </c>
      <c r="G41" s="428">
        <f t="shared" si="24"/>
        <v>0</v>
      </c>
      <c r="H41" s="428">
        <f t="shared" si="24"/>
        <v>0</v>
      </c>
      <c r="I41" s="428">
        <f t="shared" si="24"/>
        <v>0</v>
      </c>
      <c r="J41" s="428">
        <f t="shared" si="24"/>
        <v>0</v>
      </c>
      <c r="K41" s="428">
        <f t="shared" si="24"/>
        <v>0</v>
      </c>
      <c r="L41" s="428">
        <f t="shared" si="24"/>
        <v>0</v>
      </c>
      <c r="M41" s="428">
        <f t="shared" si="24"/>
        <v>0</v>
      </c>
      <c r="N41" s="428">
        <f t="shared" si="24"/>
        <v>0</v>
      </c>
      <c r="O41" s="428">
        <f t="shared" si="24"/>
        <v>0</v>
      </c>
      <c r="P41" s="428">
        <f t="shared" si="24"/>
        <v>0</v>
      </c>
      <c r="Q41" s="428">
        <f t="shared" si="24"/>
        <v>0</v>
      </c>
      <c r="R41" s="428">
        <f t="shared" si="24"/>
        <v>0</v>
      </c>
      <c r="S41" s="428">
        <f t="shared" si="24"/>
        <v>0</v>
      </c>
      <c r="T41" s="428">
        <f t="shared" si="24"/>
        <v>0</v>
      </c>
      <c r="U41" s="428">
        <f t="shared" si="24"/>
        <v>0</v>
      </c>
      <c r="V41" s="428">
        <f t="shared" si="24"/>
        <v>0</v>
      </c>
      <c r="W41" s="428">
        <f t="shared" si="24"/>
        <v>0</v>
      </c>
      <c r="X41" s="428">
        <f t="shared" si="24"/>
        <v>0</v>
      </c>
      <c r="Y41" s="428">
        <f t="shared" si="24"/>
        <v>0</v>
      </c>
      <c r="Z41" s="428">
        <f t="shared" si="24"/>
        <v>0</v>
      </c>
      <c r="AA41" s="428">
        <f t="shared" si="24"/>
        <v>0</v>
      </c>
      <c r="AB41" s="428">
        <f t="shared" si="24"/>
        <v>0</v>
      </c>
      <c r="AC41" s="428">
        <f t="shared" si="24"/>
        <v>0</v>
      </c>
      <c r="AD41" s="428">
        <f t="shared" si="25"/>
        <v>0</v>
      </c>
      <c r="AE41" s="428">
        <f t="shared" si="25"/>
        <v>0</v>
      </c>
      <c r="AF41" s="428">
        <f t="shared" si="25"/>
        <v>0</v>
      </c>
      <c r="AG41" s="428">
        <f t="shared" si="25"/>
        <v>0</v>
      </c>
      <c r="AH41" s="428">
        <f t="shared" si="25"/>
        <v>0</v>
      </c>
      <c r="AI41" s="428">
        <f t="shared" si="25"/>
        <v>0</v>
      </c>
      <c r="AJ41" s="428">
        <f t="shared" si="25"/>
        <v>0</v>
      </c>
      <c r="AK41" s="428">
        <f t="shared" si="25"/>
        <v>0</v>
      </c>
      <c r="AL41" s="428">
        <f t="shared" si="25"/>
        <v>0</v>
      </c>
      <c r="AM41" s="428">
        <f t="shared" si="25"/>
        <v>0</v>
      </c>
      <c r="AN41" s="428">
        <f t="shared" si="25"/>
        <v>0</v>
      </c>
      <c r="AO41" s="428">
        <f t="shared" si="25"/>
        <v>0</v>
      </c>
      <c r="AQ41" s="428">
        <f>SUM(F41:H41)</f>
        <v>0</v>
      </c>
      <c r="AR41" s="428">
        <f>SUM(I41:K41)</f>
        <v>0</v>
      </c>
      <c r="AS41" s="428">
        <f>SUM(L41:N41)</f>
        <v>0</v>
      </c>
      <c r="AT41" s="428">
        <f>SUM(O41:Q41)</f>
        <v>0</v>
      </c>
      <c r="AU41" s="428">
        <f>SUM(R41:T41)</f>
        <v>0</v>
      </c>
      <c r="AV41" s="428">
        <f>SUM(U41:W41)</f>
        <v>0</v>
      </c>
      <c r="AW41" s="428">
        <f>SUM(X41:Z41)</f>
        <v>0</v>
      </c>
      <c r="AX41" s="428">
        <f>SUM(AA41:AC41)</f>
        <v>0</v>
      </c>
      <c r="AY41" s="428">
        <f t="shared" si="0"/>
        <v>0</v>
      </c>
      <c r="AZ41" s="428">
        <f t="shared" si="1"/>
        <v>0</v>
      </c>
      <c r="BA41" s="428">
        <f>SUM(AJ41:AL41)</f>
        <v>0</v>
      </c>
      <c r="BB41" s="428">
        <f t="shared" si="3"/>
        <v>0</v>
      </c>
      <c r="BC41" s="428"/>
      <c r="BD41" s="394">
        <f>SUM(AQ41:AT41)</f>
        <v>0</v>
      </c>
      <c r="BE41" s="394">
        <f>SUM(AU41:AX41)</f>
        <v>0</v>
      </c>
      <c r="BF41" s="394">
        <f>SUM(AY41:BB41)</f>
        <v>0</v>
      </c>
    </row>
    <row r="42" spans="2:58" ht="6" customHeight="1">
      <c r="B42" s="429"/>
      <c r="C42" s="427"/>
      <c r="D42" s="427"/>
      <c r="E42" s="427"/>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Q42" s="430"/>
      <c r="AR42" s="430"/>
      <c r="AS42" s="430"/>
      <c r="AT42" s="430"/>
      <c r="AU42" s="430"/>
      <c r="AV42" s="430"/>
      <c r="AW42" s="430"/>
      <c r="AX42" s="430"/>
      <c r="AY42" s="428"/>
      <c r="AZ42" s="428"/>
      <c r="BA42" s="428"/>
      <c r="BB42" s="428"/>
      <c r="BC42" s="428"/>
      <c r="BD42" s="394"/>
      <c r="BE42" s="394"/>
      <c r="BF42" s="394"/>
    </row>
    <row r="43" spans="2:58">
      <c r="B43" s="432" t="str">
        <f>"TOTAL "&amp;B39</f>
        <v>TOTAL OTHER EXPENSES</v>
      </c>
      <c r="C43" s="433"/>
      <c r="D43" s="433"/>
      <c r="E43" s="433"/>
      <c r="F43" s="434">
        <f t="shared" ref="F43:AQ43" si="26">SUM(F40:F42)</f>
        <v>0</v>
      </c>
      <c r="G43" s="434">
        <f t="shared" si="26"/>
        <v>0</v>
      </c>
      <c r="H43" s="434">
        <f t="shared" si="26"/>
        <v>0</v>
      </c>
      <c r="I43" s="434">
        <f t="shared" si="26"/>
        <v>0</v>
      </c>
      <c r="J43" s="434">
        <f t="shared" si="26"/>
        <v>0</v>
      </c>
      <c r="K43" s="434">
        <f t="shared" si="26"/>
        <v>0</v>
      </c>
      <c r="L43" s="434">
        <f t="shared" si="26"/>
        <v>0</v>
      </c>
      <c r="M43" s="434">
        <f t="shared" si="26"/>
        <v>0</v>
      </c>
      <c r="N43" s="434">
        <f t="shared" si="26"/>
        <v>0</v>
      </c>
      <c r="O43" s="434">
        <f t="shared" si="26"/>
        <v>0</v>
      </c>
      <c r="P43" s="434">
        <f t="shared" si="26"/>
        <v>0</v>
      </c>
      <c r="Q43" s="434">
        <f t="shared" si="26"/>
        <v>0</v>
      </c>
      <c r="R43" s="434">
        <f t="shared" si="26"/>
        <v>0</v>
      </c>
      <c r="S43" s="434">
        <f t="shared" si="26"/>
        <v>0</v>
      </c>
      <c r="T43" s="434">
        <f t="shared" si="26"/>
        <v>0</v>
      </c>
      <c r="U43" s="434">
        <f t="shared" si="26"/>
        <v>0</v>
      </c>
      <c r="V43" s="434">
        <f t="shared" si="26"/>
        <v>0</v>
      </c>
      <c r="W43" s="434">
        <f t="shared" si="26"/>
        <v>0</v>
      </c>
      <c r="X43" s="434">
        <f t="shared" si="26"/>
        <v>0</v>
      </c>
      <c r="Y43" s="434">
        <f t="shared" si="26"/>
        <v>0</v>
      </c>
      <c r="Z43" s="434">
        <f t="shared" si="26"/>
        <v>0</v>
      </c>
      <c r="AA43" s="434">
        <f t="shared" si="26"/>
        <v>0</v>
      </c>
      <c r="AB43" s="434">
        <f t="shared" si="26"/>
        <v>0</v>
      </c>
      <c r="AC43" s="434">
        <f t="shared" si="26"/>
        <v>0</v>
      </c>
      <c r="AD43" s="434">
        <f>SUM(AD40:AD42)</f>
        <v>0</v>
      </c>
      <c r="AE43" s="434">
        <f t="shared" ref="AE43:AO43" si="27">SUM(AE40:AE42)</f>
        <v>0</v>
      </c>
      <c r="AF43" s="434">
        <f t="shared" si="27"/>
        <v>0</v>
      </c>
      <c r="AG43" s="434">
        <f t="shared" si="27"/>
        <v>0</v>
      </c>
      <c r="AH43" s="434">
        <f t="shared" si="27"/>
        <v>0</v>
      </c>
      <c r="AI43" s="434">
        <f t="shared" si="27"/>
        <v>0</v>
      </c>
      <c r="AJ43" s="434">
        <f t="shared" si="27"/>
        <v>0</v>
      </c>
      <c r="AK43" s="434">
        <f t="shared" si="27"/>
        <v>0</v>
      </c>
      <c r="AL43" s="434">
        <f t="shared" si="27"/>
        <v>0</v>
      </c>
      <c r="AM43" s="434">
        <f t="shared" si="27"/>
        <v>0</v>
      </c>
      <c r="AN43" s="434">
        <f t="shared" si="27"/>
        <v>0</v>
      </c>
      <c r="AO43" s="434">
        <f t="shared" si="27"/>
        <v>0</v>
      </c>
      <c r="AQ43" s="434">
        <f t="shared" si="26"/>
        <v>0</v>
      </c>
      <c r="AR43" s="434">
        <f t="shared" ref="AR43:AX43" si="28">SUM(AR40:AR42)</f>
        <v>0</v>
      </c>
      <c r="AS43" s="434">
        <f t="shared" si="28"/>
        <v>0</v>
      </c>
      <c r="AT43" s="434">
        <f t="shared" si="28"/>
        <v>0</v>
      </c>
      <c r="AU43" s="434">
        <f t="shared" si="28"/>
        <v>0</v>
      </c>
      <c r="AV43" s="434">
        <f t="shared" si="28"/>
        <v>0</v>
      </c>
      <c r="AW43" s="434">
        <f t="shared" si="28"/>
        <v>0</v>
      </c>
      <c r="AX43" s="434">
        <f t="shared" si="28"/>
        <v>0</v>
      </c>
      <c r="AY43" s="434">
        <f t="shared" si="0"/>
        <v>0</v>
      </c>
      <c r="AZ43" s="434">
        <f t="shared" si="1"/>
        <v>0</v>
      </c>
      <c r="BA43" s="434">
        <f>SUM(AJ43:AL43)</f>
        <v>0</v>
      </c>
      <c r="BB43" s="434">
        <f t="shared" si="3"/>
        <v>0</v>
      </c>
      <c r="BC43" s="428"/>
      <c r="BD43" s="449">
        <f>SUM(AQ43:AT43)</f>
        <v>0</v>
      </c>
      <c r="BE43" s="449">
        <f>SUM(AU43:AX43)</f>
        <v>0</v>
      </c>
      <c r="BF43" s="449">
        <f>SUM(AY43:BB43)</f>
        <v>0</v>
      </c>
    </row>
    <row r="44" spans="2:58">
      <c r="AY44" s="428"/>
      <c r="AZ44" s="428"/>
      <c r="BA44" s="428"/>
      <c r="BB44" s="428"/>
      <c r="BC44" s="428"/>
      <c r="BD44" s="448"/>
      <c r="BE44" s="448"/>
      <c r="BF44" s="448"/>
    </row>
    <row r="45" spans="2:58">
      <c r="B45" s="439" t="s">
        <v>134</v>
      </c>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Q45" s="428"/>
      <c r="AR45" s="428"/>
      <c r="AS45" s="428"/>
      <c r="AT45" s="428"/>
      <c r="AU45" s="428"/>
      <c r="AV45" s="428"/>
      <c r="AW45" s="428"/>
      <c r="AX45" s="428"/>
      <c r="AY45" s="428"/>
      <c r="AZ45" s="428"/>
      <c r="BA45" s="428"/>
      <c r="BB45" s="428"/>
      <c r="BC45" s="428"/>
      <c r="BD45" s="448"/>
      <c r="BE45" s="448"/>
      <c r="BF45" s="448"/>
    </row>
    <row r="46" spans="2:58">
      <c r="B46" s="435" t="s">
        <v>135</v>
      </c>
      <c r="C46" s="427"/>
      <c r="D46" s="427"/>
      <c r="E46" s="427"/>
      <c r="F46" s="430">
        <v>0</v>
      </c>
      <c r="G46" s="430">
        <v>0</v>
      </c>
      <c r="H46" s="430">
        <v>0</v>
      </c>
      <c r="I46" s="430">
        <v>0</v>
      </c>
      <c r="J46" s="430">
        <v>0</v>
      </c>
      <c r="K46" s="430">
        <v>0</v>
      </c>
      <c r="L46" s="430">
        <v>0</v>
      </c>
      <c r="M46" s="430">
        <v>0</v>
      </c>
      <c r="N46" s="430">
        <v>0</v>
      </c>
      <c r="O46" s="430">
        <v>0</v>
      </c>
      <c r="P46" s="430">
        <v>0</v>
      </c>
      <c r="Q46" s="430">
        <v>0</v>
      </c>
      <c r="R46" s="430">
        <v>0</v>
      </c>
      <c r="S46" s="430">
        <v>0</v>
      </c>
      <c r="T46" s="430">
        <v>0</v>
      </c>
      <c r="U46" s="430">
        <v>0</v>
      </c>
      <c r="V46" s="430">
        <v>0</v>
      </c>
      <c r="W46" s="430">
        <v>0</v>
      </c>
      <c r="X46" s="430">
        <v>0</v>
      </c>
      <c r="Y46" s="430">
        <v>0</v>
      </c>
      <c r="Z46" s="430">
        <v>0</v>
      </c>
      <c r="AA46" s="430">
        <v>0</v>
      </c>
      <c r="AB46" s="430">
        <v>0</v>
      </c>
      <c r="AC46" s="430">
        <v>0</v>
      </c>
      <c r="AD46" s="430">
        <v>0</v>
      </c>
      <c r="AE46" s="430">
        <v>0</v>
      </c>
      <c r="AF46" s="430">
        <v>0</v>
      </c>
      <c r="AG46" s="430">
        <v>0</v>
      </c>
      <c r="AH46" s="430">
        <v>0</v>
      </c>
      <c r="AI46" s="430">
        <v>0</v>
      </c>
      <c r="AJ46" s="430">
        <v>0</v>
      </c>
      <c r="AK46" s="430">
        <v>0</v>
      </c>
      <c r="AL46" s="430">
        <v>0</v>
      </c>
      <c r="AM46" s="430">
        <v>0</v>
      </c>
      <c r="AN46" s="430">
        <v>0</v>
      </c>
      <c r="AO46" s="430">
        <v>0</v>
      </c>
      <c r="AQ46" s="428">
        <f>SUM(F46:H46)</f>
        <v>0</v>
      </c>
      <c r="AR46" s="428">
        <f>SUM(I46:K46)</f>
        <v>0</v>
      </c>
      <c r="AS46" s="428">
        <f>SUM(L46:N46)</f>
        <v>0</v>
      </c>
      <c r="AT46" s="428">
        <f>SUM(O46:Q46)</f>
        <v>0</v>
      </c>
      <c r="AU46" s="428">
        <f>SUM(R46:T46)</f>
        <v>0</v>
      </c>
      <c r="AV46" s="428">
        <f>SUM(U46:W46)</f>
        <v>0</v>
      </c>
      <c r="AW46" s="428">
        <f>SUM(X46:Z46)</f>
        <v>0</v>
      </c>
      <c r="AX46" s="428">
        <f>SUM(AA46:AC46)</f>
        <v>0</v>
      </c>
      <c r="AY46" s="428">
        <f t="shared" si="0"/>
        <v>0</v>
      </c>
      <c r="AZ46" s="428">
        <f t="shared" si="1"/>
        <v>0</v>
      </c>
      <c r="BA46" s="428">
        <f>SUM(AJ46:AL46)</f>
        <v>0</v>
      </c>
      <c r="BB46" s="428">
        <f>SUM(AM46:AO46)</f>
        <v>0</v>
      </c>
      <c r="BC46" s="428"/>
      <c r="BD46" s="394">
        <f>SUM(AQ46:AT46)</f>
        <v>0</v>
      </c>
      <c r="BE46" s="394">
        <f>SUM(AU46:AX46)</f>
        <v>0</v>
      </c>
      <c r="BF46" s="394">
        <f>SUM(AY46:BB46)</f>
        <v>0</v>
      </c>
    </row>
    <row r="47" spans="2:58">
      <c r="B47" s="435" t="s">
        <v>135</v>
      </c>
      <c r="C47" s="427"/>
      <c r="D47" s="427"/>
      <c r="E47" s="427"/>
      <c r="F47" s="430">
        <v>0</v>
      </c>
      <c r="G47" s="430">
        <v>0</v>
      </c>
      <c r="H47" s="430">
        <v>0</v>
      </c>
      <c r="I47" s="430">
        <v>0</v>
      </c>
      <c r="J47" s="430">
        <v>0</v>
      </c>
      <c r="K47" s="430">
        <v>0</v>
      </c>
      <c r="L47" s="430">
        <v>0</v>
      </c>
      <c r="M47" s="430">
        <v>0</v>
      </c>
      <c r="N47" s="430">
        <v>0</v>
      </c>
      <c r="O47" s="430">
        <v>0</v>
      </c>
      <c r="P47" s="430">
        <v>0</v>
      </c>
      <c r="Q47" s="430">
        <v>0</v>
      </c>
      <c r="R47" s="430">
        <v>0</v>
      </c>
      <c r="S47" s="430">
        <v>0</v>
      </c>
      <c r="T47" s="430">
        <v>0</v>
      </c>
      <c r="U47" s="430">
        <v>0</v>
      </c>
      <c r="V47" s="430">
        <v>0</v>
      </c>
      <c r="W47" s="430">
        <v>0</v>
      </c>
      <c r="X47" s="430">
        <v>0</v>
      </c>
      <c r="Y47" s="430">
        <v>0</v>
      </c>
      <c r="Z47" s="430">
        <v>0</v>
      </c>
      <c r="AA47" s="430">
        <v>0</v>
      </c>
      <c r="AB47" s="430">
        <v>0</v>
      </c>
      <c r="AC47" s="430">
        <v>0</v>
      </c>
      <c r="AD47" s="430">
        <v>0</v>
      </c>
      <c r="AE47" s="430">
        <v>0</v>
      </c>
      <c r="AF47" s="430">
        <v>0</v>
      </c>
      <c r="AG47" s="430">
        <v>0</v>
      </c>
      <c r="AH47" s="430">
        <v>0</v>
      </c>
      <c r="AI47" s="430">
        <v>0</v>
      </c>
      <c r="AJ47" s="430">
        <v>0</v>
      </c>
      <c r="AK47" s="430">
        <v>0</v>
      </c>
      <c r="AL47" s="430">
        <v>0</v>
      </c>
      <c r="AM47" s="430">
        <v>0</v>
      </c>
      <c r="AN47" s="430">
        <v>0</v>
      </c>
      <c r="AO47" s="430">
        <v>0</v>
      </c>
      <c r="AQ47" s="428">
        <f>SUM(F47:H47)</f>
        <v>0</v>
      </c>
      <c r="AR47" s="428">
        <f>SUM(I47:K47)</f>
        <v>0</v>
      </c>
      <c r="AS47" s="428">
        <f>SUM(L47:N47)</f>
        <v>0</v>
      </c>
      <c r="AT47" s="428">
        <f>SUM(O47:Q47)</f>
        <v>0</v>
      </c>
      <c r="AU47" s="428">
        <f>SUM(R47:T47)</f>
        <v>0</v>
      </c>
      <c r="AV47" s="428">
        <f>SUM(U47:W47)</f>
        <v>0</v>
      </c>
      <c r="AW47" s="428">
        <f>SUM(X47:Z47)</f>
        <v>0</v>
      </c>
      <c r="AX47" s="428">
        <f>SUM(AA47:AC47)</f>
        <v>0</v>
      </c>
      <c r="AY47" s="428">
        <f>SUM(AD47:AF47)</f>
        <v>0</v>
      </c>
      <c r="AZ47" s="428">
        <f>SUM(AG47:AI47)</f>
        <v>0</v>
      </c>
      <c r="BA47" s="428">
        <f>SUM(AJ47:AL47)</f>
        <v>0</v>
      </c>
      <c r="BB47" s="428">
        <f>SUM(AM47:AO47)</f>
        <v>0</v>
      </c>
      <c r="BC47" s="428"/>
      <c r="BD47" s="394">
        <f>SUM(AQ47:AT47)</f>
        <v>0</v>
      </c>
      <c r="BE47" s="394">
        <f>SUM(AU47:AX47)</f>
        <v>0</v>
      </c>
      <c r="BF47" s="394">
        <f>SUM(AY47:BB47)</f>
        <v>0</v>
      </c>
    </row>
    <row r="48" spans="2:58" ht="6" customHeight="1">
      <c r="B48" s="429"/>
      <c r="C48" s="427"/>
      <c r="D48" s="427"/>
      <c r="E48" s="427"/>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Q48" s="430"/>
      <c r="AR48" s="430"/>
      <c r="AS48" s="430"/>
      <c r="AT48" s="430"/>
      <c r="AU48" s="430"/>
      <c r="AV48" s="430"/>
      <c r="AW48" s="430"/>
      <c r="AX48" s="430"/>
      <c r="AY48" s="428"/>
      <c r="AZ48" s="428"/>
      <c r="BA48" s="428"/>
      <c r="BB48" s="428"/>
      <c r="BC48" s="428"/>
      <c r="BD48" s="394"/>
      <c r="BE48" s="394"/>
      <c r="BF48" s="394"/>
    </row>
    <row r="49" spans="1:58">
      <c r="B49" s="432" t="str">
        <f>"TOTAL "&amp;B45</f>
        <v>TOTAL OTHER EXPENSES</v>
      </c>
      <c r="C49" s="433"/>
      <c r="D49" s="433"/>
      <c r="E49" s="433"/>
      <c r="F49" s="434">
        <f t="shared" ref="F49:AQ49" si="29">SUM(F46:F48)</f>
        <v>0</v>
      </c>
      <c r="G49" s="434">
        <f t="shared" si="29"/>
        <v>0</v>
      </c>
      <c r="H49" s="434">
        <f t="shared" si="29"/>
        <v>0</v>
      </c>
      <c r="I49" s="434">
        <f t="shared" si="29"/>
        <v>0</v>
      </c>
      <c r="J49" s="434">
        <f t="shared" si="29"/>
        <v>0</v>
      </c>
      <c r="K49" s="434">
        <f t="shared" si="29"/>
        <v>0</v>
      </c>
      <c r="L49" s="434">
        <f t="shared" si="29"/>
        <v>0</v>
      </c>
      <c r="M49" s="434">
        <f t="shared" si="29"/>
        <v>0</v>
      </c>
      <c r="N49" s="434">
        <f t="shared" si="29"/>
        <v>0</v>
      </c>
      <c r="O49" s="434">
        <f t="shared" si="29"/>
        <v>0</v>
      </c>
      <c r="P49" s="434">
        <f t="shared" si="29"/>
        <v>0</v>
      </c>
      <c r="Q49" s="434">
        <f t="shared" si="29"/>
        <v>0</v>
      </c>
      <c r="R49" s="434">
        <f t="shared" si="29"/>
        <v>0</v>
      </c>
      <c r="S49" s="434">
        <f t="shared" si="29"/>
        <v>0</v>
      </c>
      <c r="T49" s="434">
        <f t="shared" si="29"/>
        <v>0</v>
      </c>
      <c r="U49" s="434">
        <f t="shared" si="29"/>
        <v>0</v>
      </c>
      <c r="V49" s="434">
        <f>SUM(V46:V48)</f>
        <v>0</v>
      </c>
      <c r="W49" s="434">
        <f t="shared" si="29"/>
        <v>0</v>
      </c>
      <c r="X49" s="434">
        <f t="shared" si="29"/>
        <v>0</v>
      </c>
      <c r="Y49" s="434">
        <f t="shared" si="29"/>
        <v>0</v>
      </c>
      <c r="Z49" s="434">
        <f t="shared" si="29"/>
        <v>0</v>
      </c>
      <c r="AA49" s="434">
        <f t="shared" si="29"/>
        <v>0</v>
      </c>
      <c r="AB49" s="434">
        <f t="shared" si="29"/>
        <v>0</v>
      </c>
      <c r="AC49" s="434">
        <f t="shared" si="29"/>
        <v>0</v>
      </c>
      <c r="AD49" s="434">
        <f t="shared" ref="AD49:AO49" si="30">SUM(AD46:AD48)</f>
        <v>0</v>
      </c>
      <c r="AE49" s="434">
        <f t="shared" si="30"/>
        <v>0</v>
      </c>
      <c r="AF49" s="434">
        <f>SUM(AF46:AF48)</f>
        <v>0</v>
      </c>
      <c r="AG49" s="434">
        <f t="shared" si="30"/>
        <v>0</v>
      </c>
      <c r="AH49" s="434">
        <f t="shared" si="30"/>
        <v>0</v>
      </c>
      <c r="AI49" s="434">
        <f t="shared" si="30"/>
        <v>0</v>
      </c>
      <c r="AJ49" s="434">
        <f t="shared" si="30"/>
        <v>0</v>
      </c>
      <c r="AK49" s="434">
        <f t="shared" si="30"/>
        <v>0</v>
      </c>
      <c r="AL49" s="434">
        <f t="shared" si="30"/>
        <v>0</v>
      </c>
      <c r="AM49" s="434">
        <f t="shared" si="30"/>
        <v>0</v>
      </c>
      <c r="AN49" s="434">
        <f t="shared" si="30"/>
        <v>0</v>
      </c>
      <c r="AO49" s="434">
        <f t="shared" si="30"/>
        <v>0</v>
      </c>
      <c r="AQ49" s="434">
        <f t="shared" si="29"/>
        <v>0</v>
      </c>
      <c r="AR49" s="434">
        <f t="shared" ref="AR49:AX49" si="31">SUM(AR46:AR48)</f>
        <v>0</v>
      </c>
      <c r="AS49" s="434">
        <f t="shared" si="31"/>
        <v>0</v>
      </c>
      <c r="AT49" s="434">
        <f t="shared" si="31"/>
        <v>0</v>
      </c>
      <c r="AU49" s="434">
        <f t="shared" si="31"/>
        <v>0</v>
      </c>
      <c r="AV49" s="434">
        <f t="shared" si="31"/>
        <v>0</v>
      </c>
      <c r="AW49" s="434">
        <f t="shared" si="31"/>
        <v>0</v>
      </c>
      <c r="AX49" s="434">
        <f t="shared" si="31"/>
        <v>0</v>
      </c>
      <c r="AY49" s="434">
        <f>SUM(AD49:AF49)</f>
        <v>0</v>
      </c>
      <c r="AZ49" s="434">
        <f t="shared" si="1"/>
        <v>0</v>
      </c>
      <c r="BA49" s="434">
        <f>SUM(AJ49:AL49)</f>
        <v>0</v>
      </c>
      <c r="BB49" s="434">
        <f>SUM(AM49:AO49)</f>
        <v>0</v>
      </c>
      <c r="BC49" s="428"/>
      <c r="BD49" s="449">
        <f>SUM(AQ49:AT49)</f>
        <v>0</v>
      </c>
      <c r="BE49" s="449">
        <f>SUM(AU49:AX49)</f>
        <v>0</v>
      </c>
      <c r="BF49" s="449">
        <f>SUM(AY49:BB49)</f>
        <v>0</v>
      </c>
    </row>
    <row r="50" spans="1:58" s="83" customFormat="1" ht="12" customHeight="1">
      <c r="A50" s="32"/>
      <c r="B50" s="424"/>
      <c r="C50" s="424"/>
      <c r="D50" s="424"/>
      <c r="E50" s="87"/>
      <c r="F50" s="88"/>
      <c r="G50" s="87"/>
      <c r="H50" s="87"/>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1"/>
      <c r="AQ50" s="86"/>
      <c r="AR50" s="86"/>
      <c r="AS50" s="86"/>
      <c r="AT50" s="86"/>
      <c r="AU50" s="86"/>
      <c r="AV50" s="86"/>
      <c r="AW50" s="86"/>
      <c r="AX50" s="86"/>
      <c r="AY50" s="86"/>
      <c r="AZ50" s="86"/>
      <c r="BA50" s="86"/>
      <c r="BB50" s="86"/>
      <c r="BC50" s="428"/>
      <c r="BD50" s="394"/>
      <c r="BE50" s="394"/>
      <c r="BF50" s="394"/>
    </row>
    <row r="51" spans="1:58" s="83" customFormat="1" ht="12" customHeight="1" thickBot="1">
      <c r="A51" s="32"/>
      <c r="B51" s="440" t="str">
        <f>"TOTAL "&amp;B4&amp;" EXPENSES"</f>
        <v>TOTAL R&amp;D EXPENSES</v>
      </c>
      <c r="C51" s="441"/>
      <c r="D51" s="441"/>
      <c r="E51" s="442"/>
      <c r="F51" s="443">
        <f t="shared" ref="F51:AO51" si="32">F12+F18+F24+F31+F37+F43+F49</f>
        <v>58762.5</v>
      </c>
      <c r="G51" s="443">
        <f t="shared" si="32"/>
        <v>39762.5</v>
      </c>
      <c r="H51" s="443">
        <f t="shared" si="32"/>
        <v>39762.5</v>
      </c>
      <c r="I51" s="443">
        <f t="shared" si="32"/>
        <v>39762.5</v>
      </c>
      <c r="J51" s="443">
        <f t="shared" si="32"/>
        <v>51861.25</v>
      </c>
      <c r="K51" s="443">
        <f t="shared" si="32"/>
        <v>48861.25</v>
      </c>
      <c r="L51" s="443">
        <f t="shared" si="32"/>
        <v>60465.624999999993</v>
      </c>
      <c r="M51" s="443">
        <f t="shared" si="32"/>
        <v>57465.624999999993</v>
      </c>
      <c r="N51" s="443">
        <f t="shared" si="32"/>
        <v>57465.624999999993</v>
      </c>
      <c r="O51" s="443">
        <f t="shared" si="32"/>
        <v>70553.125</v>
      </c>
      <c r="P51" s="443">
        <f t="shared" si="32"/>
        <v>67553.125</v>
      </c>
      <c r="Q51" s="443">
        <f t="shared" si="32"/>
        <v>67553.125</v>
      </c>
      <c r="R51" s="443">
        <f t="shared" si="32"/>
        <v>78443</v>
      </c>
      <c r="S51" s="443">
        <f t="shared" si="32"/>
        <v>80541.75</v>
      </c>
      <c r="T51" s="443">
        <f t="shared" si="32"/>
        <v>86674.25</v>
      </c>
      <c r="U51" s="443">
        <f t="shared" si="32"/>
        <v>83674.25</v>
      </c>
      <c r="V51" s="443">
        <f t="shared" si="32"/>
        <v>96039.962500000009</v>
      </c>
      <c r="W51" s="443">
        <f t="shared" si="32"/>
        <v>93039.962500000009</v>
      </c>
      <c r="X51" s="443">
        <f t="shared" si="32"/>
        <v>93292.09375</v>
      </c>
      <c r="Y51" s="443">
        <f t="shared" si="32"/>
        <v>93292.09375</v>
      </c>
      <c r="Z51" s="443">
        <f t="shared" si="32"/>
        <v>93292.09375</v>
      </c>
      <c r="AA51" s="443">
        <f t="shared" si="32"/>
        <v>93588.71875</v>
      </c>
      <c r="AB51" s="443">
        <f t="shared" si="32"/>
        <v>105687.46875</v>
      </c>
      <c r="AC51" s="443">
        <f t="shared" si="32"/>
        <v>102687.46875</v>
      </c>
      <c r="AD51" s="443">
        <f t="shared" si="32"/>
        <v>112687.46875</v>
      </c>
      <c r="AE51" s="443">
        <f t="shared" si="32"/>
        <v>102954.43125000001</v>
      </c>
      <c r="AF51" s="443">
        <f t="shared" si="32"/>
        <v>103132.40625</v>
      </c>
      <c r="AG51" s="443">
        <f t="shared" si="32"/>
        <v>103132.40625</v>
      </c>
      <c r="AH51" s="443">
        <f t="shared" si="32"/>
        <v>114509.36874999999</v>
      </c>
      <c r="AI51" s="443">
        <f t="shared" si="32"/>
        <v>111509.36874999999</v>
      </c>
      <c r="AJ51" s="443">
        <f t="shared" si="32"/>
        <v>111509.36874999999</v>
      </c>
      <c r="AK51" s="443">
        <f t="shared" si="32"/>
        <v>122619.36874999999</v>
      </c>
      <c r="AL51" s="443">
        <f t="shared" si="32"/>
        <v>119619.36874999999</v>
      </c>
      <c r="AM51" s="443">
        <f t="shared" si="32"/>
        <v>128751.86874999999</v>
      </c>
      <c r="AN51" s="443">
        <f t="shared" si="32"/>
        <v>126018.83125</v>
      </c>
      <c r="AO51" s="443">
        <f t="shared" si="32"/>
        <v>126018.83125</v>
      </c>
      <c r="AP51" s="17"/>
      <c r="AQ51" s="443">
        <f t="shared" ref="AQ51:AW51" si="33">AQ12+AQ18+AQ24+AQ31+AQ37+AQ43+AQ49</f>
        <v>138287.5</v>
      </c>
      <c r="AR51" s="443">
        <f t="shared" si="33"/>
        <v>140485</v>
      </c>
      <c r="AS51" s="443">
        <f t="shared" si="33"/>
        <v>175396.875</v>
      </c>
      <c r="AT51" s="443">
        <f t="shared" si="33"/>
        <v>215659.375</v>
      </c>
      <c r="AU51" s="443">
        <f t="shared" si="33"/>
        <v>245659</v>
      </c>
      <c r="AV51" s="443">
        <f t="shared" si="33"/>
        <v>272754.17499999999</v>
      </c>
      <c r="AW51" s="443">
        <f t="shared" si="33"/>
        <v>279876.28125</v>
      </c>
      <c r="AX51" s="443">
        <f>AX12+AX18+AX24+AX31+AX37+AX43+AX49</f>
        <v>301963.65625</v>
      </c>
      <c r="AY51" s="443">
        <f>AY12+AY18+AY24+AY31+AY37+AY43+AY49</f>
        <v>318774.30625000002</v>
      </c>
      <c r="AZ51" s="443">
        <f t="shared" ref="AZ51:BA51" si="34">AZ12+AZ18+AZ24+AZ31+AZ37+AZ43+AZ49</f>
        <v>329151.14374999999</v>
      </c>
      <c r="BA51" s="443">
        <f t="shared" si="34"/>
        <v>353748.10624999995</v>
      </c>
      <c r="BB51" s="443">
        <f>BB12+BB18+BB24+BB31+BB37+BB43+BB49</f>
        <v>380789.53125</v>
      </c>
      <c r="BC51" s="455"/>
      <c r="BD51" s="443">
        <f>BD12+BD18+BD24+BD31+BD37+BD43+BD49</f>
        <v>669828.75</v>
      </c>
      <c r="BE51" s="443">
        <f>BE12+BE18+BE24+BE31+BE37+BE43+BE49</f>
        <v>1100253.1125</v>
      </c>
      <c r="BF51" s="443">
        <f>BF12+BF18+BF24+BF31+BF37+BF43+BF49</f>
        <v>1382463.0874999999</v>
      </c>
    </row>
    <row r="52" spans="1:58" s="83" customFormat="1" ht="12" customHeight="1" thickTop="1">
      <c r="A52" s="32"/>
      <c r="B52" s="424"/>
      <c r="C52" s="424"/>
      <c r="D52" s="424"/>
      <c r="E52" s="87"/>
      <c r="F52" s="88"/>
      <c r="G52" s="87"/>
      <c r="H52" s="87"/>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1"/>
      <c r="AQ52" s="86"/>
      <c r="AR52" s="86"/>
      <c r="AS52" s="86"/>
      <c r="AT52" s="86"/>
      <c r="AU52" s="86"/>
      <c r="AV52" s="86"/>
      <c r="AW52" s="86"/>
      <c r="AX52" s="86"/>
      <c r="BC52" s="428"/>
      <c r="BD52" s="456"/>
      <c r="BE52" s="1"/>
      <c r="BF52" s="1"/>
    </row>
    <row r="53" spans="1:58">
      <c r="BC53" s="428"/>
    </row>
    <row r="54" spans="1:58">
      <c r="BC54" s="428"/>
    </row>
    <row r="55" spans="1:58">
      <c r="BC55" s="428"/>
    </row>
    <row r="56" spans="1:58">
      <c r="BC56" s="428"/>
    </row>
    <row r="57" spans="1:58">
      <c r="BC57" s="428"/>
    </row>
    <row r="58" spans="1:58">
      <c r="BC58" s="428"/>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70"/>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3.42578125" style="1" bestFit="1" customWidth="1"/>
    <col min="9" max="9" width="13.42578125" style="2" bestFit="1" customWidth="1"/>
    <col min="10" max="41" width="13.42578125" style="1" bestFit="1" customWidth="1"/>
    <col min="42" max="42" width="1" style="1" customWidth="1"/>
    <col min="43" max="54" width="13.42578125" style="1" bestFit="1" customWidth="1"/>
    <col min="55" max="55" width="3.28515625" style="1" customWidth="1"/>
    <col min="56" max="58" width="15" style="1" bestFit="1" customWidth="1"/>
    <col min="59" max="16384" width="12.5703125" style="1"/>
  </cols>
  <sheetData>
    <row r="1" spans="1:58" ht="18.75">
      <c r="B1" s="130" t="s">
        <v>150</v>
      </c>
      <c r="C1" s="126"/>
      <c r="D1" s="126"/>
      <c r="E1" s="126"/>
      <c r="F1" s="128"/>
      <c r="G1" s="126"/>
      <c r="H1" s="126"/>
      <c r="I1" s="127"/>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421"/>
      <c r="AQ1" s="126"/>
      <c r="AR1" s="126"/>
      <c r="AS1" s="126"/>
      <c r="AT1" s="126"/>
      <c r="AU1" s="126"/>
      <c r="AV1" s="126"/>
      <c r="AW1" s="126"/>
      <c r="AX1" s="126"/>
      <c r="AY1" s="126"/>
      <c r="AZ1" s="126"/>
      <c r="BA1" s="126"/>
      <c r="BB1" s="126"/>
      <c r="BC1" s="126"/>
      <c r="BD1" s="126"/>
      <c r="BE1" s="126"/>
      <c r="BF1" s="126"/>
    </row>
    <row r="2" spans="1:58" ht="18.75">
      <c r="B2" s="419"/>
    </row>
    <row r="3" spans="1:58" ht="13.5" thickBot="1">
      <c r="B3" s="122"/>
      <c r="C3" s="121"/>
      <c r="D3" s="121"/>
    </row>
    <row r="4" spans="1:58" ht="13.5" thickBot="1">
      <c r="A4" s="32" t="s">
        <v>0</v>
      </c>
      <c r="B4" s="422" t="str">
        <f>Staffing!B87</f>
        <v>G&amp;A</v>
      </c>
      <c r="C4" s="423"/>
      <c r="D4" s="423"/>
      <c r="E4" s="118"/>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447" t="str">
        <f>'Model &amp; Metrics'!AS4</f>
        <v>Q120</v>
      </c>
      <c r="AR4" s="447" t="str">
        <f>'Model &amp; Metrics'!AT4</f>
        <v>Q220</v>
      </c>
      <c r="AS4" s="447" t="str">
        <f>'Model &amp; Metrics'!AU4</f>
        <v>Q320</v>
      </c>
      <c r="AT4" s="447" t="str">
        <f>'Model &amp; Metrics'!AV4</f>
        <v>Q420</v>
      </c>
      <c r="AU4" s="447" t="str">
        <f>'Model &amp; Metrics'!AW4</f>
        <v>Q121</v>
      </c>
      <c r="AV4" s="447" t="str">
        <f>'Model &amp; Metrics'!AX4</f>
        <v>Q221</v>
      </c>
      <c r="AW4" s="447" t="str">
        <f>'Model &amp; Metrics'!AY4</f>
        <v>Q321</v>
      </c>
      <c r="AX4" s="447" t="str">
        <f>'Model &amp; Metrics'!AZ4</f>
        <v>Q421</v>
      </c>
      <c r="AY4" s="447" t="str">
        <f>'Model &amp; Metrics'!BA4</f>
        <v>Q122</v>
      </c>
      <c r="AZ4" s="447" t="str">
        <f>'Model &amp; Metrics'!BB4</f>
        <v>Q222</v>
      </c>
      <c r="BA4" s="447" t="str">
        <f>'Model &amp; Metrics'!BC4</f>
        <v>Q322</v>
      </c>
      <c r="BB4" s="447" t="str">
        <f>'Model &amp; Metrics'!BD4</f>
        <v>Q422</v>
      </c>
      <c r="BD4" s="415">
        <f>'Model &amp; Metrics'!BF4</f>
        <v>2020</v>
      </c>
      <c r="BE4" s="415">
        <f>'Model &amp; Metrics'!BG4</f>
        <v>2021</v>
      </c>
      <c r="BF4" s="415">
        <f>'Model &amp; Metrics'!BH4</f>
        <v>2022</v>
      </c>
    </row>
    <row r="5" spans="1:58">
      <c r="C5" s="427"/>
      <c r="D5" s="427"/>
      <c r="E5" s="427"/>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Q5" s="428"/>
      <c r="AR5" s="428"/>
      <c r="AS5" s="428"/>
      <c r="AT5" s="428"/>
      <c r="AU5" s="428"/>
      <c r="AV5" s="428"/>
      <c r="AW5" s="428"/>
      <c r="AX5" s="428"/>
      <c r="BD5" s="426"/>
      <c r="BE5" s="426"/>
      <c r="BF5" s="426"/>
    </row>
    <row r="6" spans="1:58">
      <c r="B6" s="1" t="s">
        <v>117</v>
      </c>
      <c r="C6" s="427"/>
      <c r="D6" s="427"/>
      <c r="E6" s="427"/>
      <c r="F6" s="428">
        <f>Staffing!H104</f>
        <v>3</v>
      </c>
      <c r="G6" s="428">
        <f>Staffing!I104</f>
        <v>3</v>
      </c>
      <c r="H6" s="428">
        <f>Staffing!J104</f>
        <v>3</v>
      </c>
      <c r="I6" s="428">
        <f>Staffing!K104</f>
        <v>3</v>
      </c>
      <c r="J6" s="428">
        <f>Staffing!L104</f>
        <v>4</v>
      </c>
      <c r="K6" s="428">
        <f>Staffing!M104</f>
        <v>4</v>
      </c>
      <c r="L6" s="428">
        <f>Staffing!N104</f>
        <v>4</v>
      </c>
      <c r="M6" s="428">
        <f>Staffing!O104</f>
        <v>4</v>
      </c>
      <c r="N6" s="428">
        <f>Staffing!P104</f>
        <v>4</v>
      </c>
      <c r="O6" s="428">
        <f>Staffing!Q104</f>
        <v>4</v>
      </c>
      <c r="P6" s="428">
        <f>Staffing!R104</f>
        <v>4</v>
      </c>
      <c r="Q6" s="428">
        <f>Staffing!S104</f>
        <v>4</v>
      </c>
      <c r="R6" s="428">
        <f>Staffing!T104</f>
        <v>5</v>
      </c>
      <c r="S6" s="428">
        <f>Staffing!U104</f>
        <v>5</v>
      </c>
      <c r="T6" s="428">
        <f>Staffing!V104</f>
        <v>5</v>
      </c>
      <c r="U6" s="428">
        <f>Staffing!W104</f>
        <v>5</v>
      </c>
      <c r="V6" s="428">
        <f>Staffing!X104</f>
        <v>5</v>
      </c>
      <c r="W6" s="428">
        <f>Staffing!Y104</f>
        <v>5</v>
      </c>
      <c r="X6" s="428">
        <f>Staffing!Z104</f>
        <v>6</v>
      </c>
      <c r="Y6" s="428">
        <f>Staffing!AA104</f>
        <v>6</v>
      </c>
      <c r="Z6" s="428">
        <f>Staffing!AB104</f>
        <v>6</v>
      </c>
      <c r="AA6" s="428">
        <f>Staffing!AC104</f>
        <v>6</v>
      </c>
      <c r="AB6" s="428">
        <f>Staffing!AD104</f>
        <v>6</v>
      </c>
      <c r="AC6" s="428">
        <f>Staffing!AE104</f>
        <v>6</v>
      </c>
      <c r="AD6" s="428">
        <f>Staffing!AF104</f>
        <v>6</v>
      </c>
      <c r="AE6" s="428">
        <f>Staffing!AG104</f>
        <v>6</v>
      </c>
      <c r="AF6" s="428">
        <f>Staffing!AH104</f>
        <v>6</v>
      </c>
      <c r="AG6" s="428">
        <f>Staffing!AI104</f>
        <v>6</v>
      </c>
      <c r="AH6" s="428">
        <f>Staffing!AJ104</f>
        <v>6</v>
      </c>
      <c r="AI6" s="428">
        <f>Staffing!AK104</f>
        <v>6</v>
      </c>
      <c r="AJ6" s="428">
        <f>Staffing!AL104</f>
        <v>7</v>
      </c>
      <c r="AK6" s="428">
        <f>Staffing!AM104</f>
        <v>7</v>
      </c>
      <c r="AL6" s="428">
        <f>Staffing!AN104</f>
        <v>7</v>
      </c>
      <c r="AM6" s="428">
        <f>Staffing!AO104</f>
        <v>7</v>
      </c>
      <c r="AN6" s="428">
        <f>Staffing!AP104</f>
        <v>7</v>
      </c>
      <c r="AO6" s="428">
        <f>Staffing!AQ104</f>
        <v>7</v>
      </c>
      <c r="AQ6" s="428">
        <f>H6</f>
        <v>3</v>
      </c>
      <c r="AR6" s="428">
        <f>K6</f>
        <v>4</v>
      </c>
      <c r="AS6" s="428">
        <f>N6</f>
        <v>4</v>
      </c>
      <c r="AT6" s="428">
        <f>Q6</f>
        <v>4</v>
      </c>
      <c r="AU6" s="428">
        <f>T6</f>
        <v>5</v>
      </c>
      <c r="AV6" s="428">
        <f>W6</f>
        <v>5</v>
      </c>
      <c r="AW6" s="428">
        <f>Z6</f>
        <v>6</v>
      </c>
      <c r="AX6" s="428">
        <f>AC6</f>
        <v>6</v>
      </c>
      <c r="AY6" s="428">
        <f>AF6</f>
        <v>6</v>
      </c>
      <c r="AZ6" s="428">
        <f>AI6</f>
        <v>6</v>
      </c>
      <c r="BA6" s="428">
        <f>+AL6</f>
        <v>7</v>
      </c>
      <c r="BB6" s="428">
        <f>+AO6</f>
        <v>7</v>
      </c>
      <c r="BC6" s="407"/>
      <c r="BD6" s="394">
        <f>AT6</f>
        <v>4</v>
      </c>
      <c r="BE6" s="394">
        <f>AX6</f>
        <v>6</v>
      </c>
      <c r="BF6" s="394">
        <f>BB6</f>
        <v>7</v>
      </c>
    </row>
    <row r="7" spans="1:58">
      <c r="C7" s="427"/>
      <c r="D7" s="427"/>
      <c r="E7" s="427"/>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Q7" s="428"/>
      <c r="AR7" s="428"/>
      <c r="AS7" s="428"/>
      <c r="AT7" s="428"/>
      <c r="AU7" s="428"/>
      <c r="AV7" s="428"/>
      <c r="AW7" s="428"/>
      <c r="AX7" s="428"/>
      <c r="BD7" s="394"/>
      <c r="BE7" s="394"/>
      <c r="BF7" s="394"/>
    </row>
    <row r="8" spans="1:58">
      <c r="B8" s="4" t="str">
        <f>Sales!$B$7</f>
        <v>PAYROLL</v>
      </c>
      <c r="C8" s="427"/>
      <c r="D8" s="427"/>
      <c r="E8" s="427"/>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Q8" s="428"/>
      <c r="AR8" s="428"/>
      <c r="AS8" s="428"/>
      <c r="AT8" s="428"/>
      <c r="AU8" s="428"/>
      <c r="AV8" s="428"/>
      <c r="AW8" s="428"/>
      <c r="AX8" s="428"/>
      <c r="BD8" s="394"/>
      <c r="BE8" s="394"/>
      <c r="BF8" s="394"/>
    </row>
    <row r="9" spans="1:58">
      <c r="B9" s="429" t="s">
        <v>119</v>
      </c>
      <c r="C9" s="427"/>
      <c r="D9" s="427"/>
      <c r="E9" s="427"/>
      <c r="F9" s="428">
        <f>Staffing!H105</f>
        <v>29166.666666666668</v>
      </c>
      <c r="G9" s="428">
        <f>Staffing!I105</f>
        <v>29166.666666666668</v>
      </c>
      <c r="H9" s="428">
        <f>Staffing!J105</f>
        <v>29166.666666666668</v>
      </c>
      <c r="I9" s="428">
        <f>Staffing!K105</f>
        <v>29166.666666666668</v>
      </c>
      <c r="J9" s="428">
        <f>Staffing!L105</f>
        <v>32500</v>
      </c>
      <c r="K9" s="428">
        <f>Staffing!M105</f>
        <v>32500</v>
      </c>
      <c r="L9" s="428">
        <f>Staffing!N105</f>
        <v>32500</v>
      </c>
      <c r="M9" s="428">
        <f>Staffing!O105</f>
        <v>32500</v>
      </c>
      <c r="N9" s="428">
        <f>Staffing!P105</f>
        <v>32500</v>
      </c>
      <c r="O9" s="428">
        <f>Staffing!Q105</f>
        <v>32500</v>
      </c>
      <c r="P9" s="428">
        <f>Staffing!R105</f>
        <v>32500</v>
      </c>
      <c r="Q9" s="428">
        <f>Staffing!S105</f>
        <v>32500</v>
      </c>
      <c r="R9" s="428">
        <f>Staffing!T105</f>
        <v>43375.000000000007</v>
      </c>
      <c r="S9" s="428">
        <f>Staffing!U105</f>
        <v>43375.000000000007</v>
      </c>
      <c r="T9" s="428">
        <f>Staffing!V105</f>
        <v>43375.000000000007</v>
      </c>
      <c r="U9" s="428">
        <f>Staffing!W105</f>
        <v>43375.000000000007</v>
      </c>
      <c r="V9" s="428">
        <f>Staffing!X105</f>
        <v>43475.000000000007</v>
      </c>
      <c r="W9" s="428">
        <f>Staffing!Y105</f>
        <v>43475.000000000007</v>
      </c>
      <c r="X9" s="428">
        <f>Staffing!Z105</f>
        <v>47641.666666666672</v>
      </c>
      <c r="Y9" s="428">
        <f>Staffing!AA105</f>
        <v>47641.666666666672</v>
      </c>
      <c r="Z9" s="428">
        <f>Staffing!AB105</f>
        <v>47641.666666666672</v>
      </c>
      <c r="AA9" s="428">
        <f>Staffing!AC105</f>
        <v>47641.666666666672</v>
      </c>
      <c r="AB9" s="428">
        <f>Staffing!AD105</f>
        <v>47641.666666666672</v>
      </c>
      <c r="AC9" s="428">
        <f>Staffing!AE105</f>
        <v>47641.666666666672</v>
      </c>
      <c r="AD9" s="428">
        <f>Staffing!AF105</f>
        <v>47941.666666666672</v>
      </c>
      <c r="AE9" s="428">
        <f>Staffing!AG105</f>
        <v>47941.666666666672</v>
      </c>
      <c r="AF9" s="428">
        <f>Staffing!AH105</f>
        <v>47941.666666666672</v>
      </c>
      <c r="AG9" s="428">
        <f>Staffing!AI105</f>
        <v>47941.666666666672</v>
      </c>
      <c r="AH9" s="428">
        <f>Staffing!AJ105</f>
        <v>47941.666666666672</v>
      </c>
      <c r="AI9" s="428">
        <f>Staffing!AK105</f>
        <v>47941.666666666672</v>
      </c>
      <c r="AJ9" s="428">
        <f>Staffing!AL105</f>
        <v>53900.000000000007</v>
      </c>
      <c r="AK9" s="428">
        <f>Staffing!AM105</f>
        <v>53900.000000000007</v>
      </c>
      <c r="AL9" s="428">
        <f>Staffing!AN105</f>
        <v>53900.000000000007</v>
      </c>
      <c r="AM9" s="428">
        <f>Staffing!AO105</f>
        <v>53900.000000000007</v>
      </c>
      <c r="AN9" s="428">
        <f>Staffing!AP105</f>
        <v>53900.000000000007</v>
      </c>
      <c r="AO9" s="428">
        <f>Staffing!AQ105</f>
        <v>53900.000000000007</v>
      </c>
      <c r="AQ9" s="428">
        <f>SUM(F9:H9)</f>
        <v>87500</v>
      </c>
      <c r="AR9" s="428">
        <f>SUM(I9:K9)</f>
        <v>94166.666666666672</v>
      </c>
      <c r="AS9" s="428">
        <f>SUM(L9:N9)</f>
        <v>97500</v>
      </c>
      <c r="AT9" s="428">
        <f>SUM(O9:Q9)</f>
        <v>97500</v>
      </c>
      <c r="AU9" s="428">
        <f>SUM(R9:T9)</f>
        <v>130125.00000000003</v>
      </c>
      <c r="AV9" s="428">
        <f>SUM(U9:W9)</f>
        <v>130325.00000000003</v>
      </c>
      <c r="AW9" s="428">
        <f>SUM(X9:Z9)</f>
        <v>142925</v>
      </c>
      <c r="AX9" s="428">
        <f>SUM(AA9:AC9)</f>
        <v>142925</v>
      </c>
      <c r="AY9" s="428">
        <f>SUM(AD9:AF9)</f>
        <v>143825</v>
      </c>
      <c r="AZ9" s="428">
        <f>SUM(AG9:AI9)</f>
        <v>143825</v>
      </c>
      <c r="BA9" s="428">
        <f>SUM(AJ9:AL9)</f>
        <v>161700.00000000003</v>
      </c>
      <c r="BB9" s="428">
        <f>SUM(AM9:AO9)</f>
        <v>161700.00000000003</v>
      </c>
      <c r="BD9" s="394">
        <f>SUM(AQ9:AT9)</f>
        <v>376666.66666666669</v>
      </c>
      <c r="BE9" s="394">
        <f>SUM(AU9:AX9)</f>
        <v>546300</v>
      </c>
      <c r="BF9" s="394">
        <f>SUM(AY9:BB9)</f>
        <v>611050</v>
      </c>
    </row>
    <row r="10" spans="1:58">
      <c r="B10" s="429" t="s">
        <v>120</v>
      </c>
      <c r="C10" s="427"/>
      <c r="D10" s="427"/>
      <c r="E10" s="427"/>
      <c r="F10" s="428">
        <f>Staffing!H106+Staffing!H107</f>
        <v>5439.5833333333339</v>
      </c>
      <c r="G10" s="428">
        <f>Staffing!I106+Staffing!I107</f>
        <v>5439.5833333333339</v>
      </c>
      <c r="H10" s="428">
        <f>Staffing!J106+Staffing!J107</f>
        <v>5439.5833333333339</v>
      </c>
      <c r="I10" s="428">
        <f>Staffing!K106+Staffing!K107</f>
        <v>5439.5833333333339</v>
      </c>
      <c r="J10" s="428">
        <f>Staffing!L106+Staffing!L107</f>
        <v>6061.25</v>
      </c>
      <c r="K10" s="428">
        <f>Staffing!M106+Staffing!M107</f>
        <v>6061.25</v>
      </c>
      <c r="L10" s="428">
        <f>Staffing!N106+Staffing!N107</f>
        <v>6061.25</v>
      </c>
      <c r="M10" s="428">
        <f>Staffing!O106+Staffing!O107</f>
        <v>6061.25</v>
      </c>
      <c r="N10" s="428">
        <f>Staffing!P106+Staffing!P107</f>
        <v>6061.25</v>
      </c>
      <c r="O10" s="428">
        <f>Staffing!Q106+Staffing!Q107</f>
        <v>6061.25</v>
      </c>
      <c r="P10" s="428">
        <f>Staffing!R106+Staffing!R107</f>
        <v>6061.25</v>
      </c>
      <c r="Q10" s="428">
        <f>Staffing!S106+Staffing!S107</f>
        <v>6061.25</v>
      </c>
      <c r="R10" s="428">
        <f>Staffing!T106+Staffing!T107</f>
        <v>8089.4375000000018</v>
      </c>
      <c r="S10" s="428">
        <f>Staffing!U106+Staffing!U107</f>
        <v>8089.4375000000018</v>
      </c>
      <c r="T10" s="428">
        <f>Staffing!V106+Staffing!V107</f>
        <v>8089.4375000000018</v>
      </c>
      <c r="U10" s="428">
        <f>Staffing!W106+Staffing!W107</f>
        <v>8089.4375000000018</v>
      </c>
      <c r="V10" s="428">
        <f>Staffing!X106+Staffing!X107</f>
        <v>8108.0875000000015</v>
      </c>
      <c r="W10" s="428">
        <f>Staffing!Y106+Staffing!Y107</f>
        <v>8108.0875000000015</v>
      </c>
      <c r="X10" s="428">
        <f>Staffing!Z106+Staffing!Z107</f>
        <v>8885.1708333333336</v>
      </c>
      <c r="Y10" s="428">
        <f>Staffing!AA106+Staffing!AA107</f>
        <v>8885.1708333333336</v>
      </c>
      <c r="Z10" s="428">
        <f>Staffing!AB106+Staffing!AB107</f>
        <v>8885.1708333333336</v>
      </c>
      <c r="AA10" s="428">
        <f>Staffing!AC106+Staffing!AC107</f>
        <v>8885.1708333333336</v>
      </c>
      <c r="AB10" s="428">
        <f>Staffing!AD106+Staffing!AD107</f>
        <v>8885.1708333333336</v>
      </c>
      <c r="AC10" s="428">
        <f>Staffing!AE106+Staffing!AE107</f>
        <v>8885.1708333333336</v>
      </c>
      <c r="AD10" s="428">
        <f>Staffing!AF106+Staffing!AF107</f>
        <v>8941.1208333333343</v>
      </c>
      <c r="AE10" s="428">
        <f>Staffing!AG106+Staffing!AG107</f>
        <v>8941.1208333333343</v>
      </c>
      <c r="AF10" s="428">
        <f>Staffing!AH106+Staffing!AH107</f>
        <v>8941.1208333333343</v>
      </c>
      <c r="AG10" s="428">
        <f>Staffing!AI106+Staffing!AI107</f>
        <v>8941.1208333333343</v>
      </c>
      <c r="AH10" s="428">
        <f>Staffing!AJ106+Staffing!AJ107</f>
        <v>8941.1208333333343</v>
      </c>
      <c r="AI10" s="428">
        <f>Staffing!AK106+Staffing!AK107</f>
        <v>8941.1208333333343</v>
      </c>
      <c r="AJ10" s="428">
        <f>Staffing!AL106+Staffing!AL107</f>
        <v>10052.350000000002</v>
      </c>
      <c r="AK10" s="428">
        <f>Staffing!AM106+Staffing!AM107</f>
        <v>10052.350000000002</v>
      </c>
      <c r="AL10" s="428">
        <f>Staffing!AN106+Staffing!AN107</f>
        <v>10052.350000000002</v>
      </c>
      <c r="AM10" s="428">
        <f>Staffing!AO106+Staffing!AO107</f>
        <v>10052.350000000002</v>
      </c>
      <c r="AN10" s="428">
        <f>Staffing!AP106+Staffing!AP107</f>
        <v>10052.350000000002</v>
      </c>
      <c r="AO10" s="428">
        <f>Staffing!AQ106+Staffing!AQ107</f>
        <v>10052.350000000002</v>
      </c>
      <c r="AQ10" s="428">
        <f>SUM(F10:H10)</f>
        <v>16318.750000000002</v>
      </c>
      <c r="AR10" s="428">
        <f>SUM(I10:K10)</f>
        <v>17562.083333333336</v>
      </c>
      <c r="AS10" s="428">
        <f>SUM(L10:N10)</f>
        <v>18183.75</v>
      </c>
      <c r="AT10" s="428">
        <f>SUM(O10:Q10)</f>
        <v>18183.75</v>
      </c>
      <c r="AU10" s="428">
        <f>SUM(R10:T10)</f>
        <v>24268.312500000007</v>
      </c>
      <c r="AV10" s="428">
        <f>SUM(U10:W10)</f>
        <v>24305.612500000003</v>
      </c>
      <c r="AW10" s="428">
        <f>SUM(X10:Z10)</f>
        <v>26655.512500000001</v>
      </c>
      <c r="AX10" s="428">
        <f>SUM(AA10:AC10)</f>
        <v>26655.512500000001</v>
      </c>
      <c r="AY10" s="428">
        <f t="shared" ref="AY10:AY56" si="0">SUM(AD10:AF10)</f>
        <v>26823.362500000003</v>
      </c>
      <c r="AZ10" s="428">
        <f t="shared" ref="AZ10:AZ56" si="1">SUM(AG10:AI10)</f>
        <v>26823.362500000003</v>
      </c>
      <c r="BA10" s="428">
        <f t="shared" ref="BA10:BA56" si="2">SUM(AJ10:AL10)</f>
        <v>30157.050000000007</v>
      </c>
      <c r="BB10" s="428">
        <f>SUM(AM10:AO10)</f>
        <v>30157.050000000007</v>
      </c>
      <c r="BD10" s="394">
        <f>SUM(AQ10:AT10)</f>
        <v>70248.333333333343</v>
      </c>
      <c r="BE10" s="394">
        <f>SUM(AU10:AX10)</f>
        <v>101884.95000000001</v>
      </c>
      <c r="BF10" s="394">
        <f>SUM(AY10:BB10)</f>
        <v>113960.82500000001</v>
      </c>
    </row>
    <row r="11" spans="1:58" ht="6" customHeight="1">
      <c r="B11" s="429"/>
      <c r="C11" s="427"/>
      <c r="D11" s="427"/>
      <c r="E11" s="427"/>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Q11" s="430"/>
      <c r="AR11" s="430"/>
      <c r="AS11" s="430"/>
      <c r="AT11" s="430"/>
      <c r="AU11" s="430"/>
      <c r="AV11" s="430"/>
      <c r="AW11" s="430"/>
      <c r="AX11" s="430"/>
      <c r="AY11" s="428"/>
      <c r="AZ11" s="428"/>
      <c r="BA11" s="428"/>
      <c r="BB11" s="428"/>
      <c r="BD11" s="448"/>
      <c r="BE11" s="448"/>
      <c r="BF11" s="448"/>
    </row>
    <row r="12" spans="1:58">
      <c r="B12" s="432" t="str">
        <f>"TOTAL "&amp;B8</f>
        <v>TOTAL PAYROLL</v>
      </c>
      <c r="C12" s="433"/>
      <c r="D12" s="433"/>
      <c r="E12" s="433"/>
      <c r="F12" s="434">
        <f>SUM(F9:F11)</f>
        <v>34606.25</v>
      </c>
      <c r="G12" s="434">
        <f t="shared" ref="G12:AO12" si="3">SUM(G9:G11)</f>
        <v>34606.25</v>
      </c>
      <c r="H12" s="434">
        <f t="shared" si="3"/>
        <v>34606.25</v>
      </c>
      <c r="I12" s="434">
        <f t="shared" si="3"/>
        <v>34606.25</v>
      </c>
      <c r="J12" s="434">
        <f t="shared" si="3"/>
        <v>38561.25</v>
      </c>
      <c r="K12" s="434">
        <f t="shared" si="3"/>
        <v>38561.25</v>
      </c>
      <c r="L12" s="434">
        <f t="shared" si="3"/>
        <v>38561.25</v>
      </c>
      <c r="M12" s="434">
        <f t="shared" si="3"/>
        <v>38561.25</v>
      </c>
      <c r="N12" s="434">
        <f t="shared" si="3"/>
        <v>38561.25</v>
      </c>
      <c r="O12" s="434">
        <f t="shared" si="3"/>
        <v>38561.25</v>
      </c>
      <c r="P12" s="434">
        <f t="shared" si="3"/>
        <v>38561.25</v>
      </c>
      <c r="Q12" s="434">
        <f t="shared" si="3"/>
        <v>38561.25</v>
      </c>
      <c r="R12" s="434">
        <f t="shared" si="3"/>
        <v>51464.437500000007</v>
      </c>
      <c r="S12" s="434">
        <f t="shared" si="3"/>
        <v>51464.437500000007</v>
      </c>
      <c r="T12" s="434">
        <f t="shared" si="3"/>
        <v>51464.437500000007</v>
      </c>
      <c r="U12" s="434">
        <f t="shared" si="3"/>
        <v>51464.437500000007</v>
      </c>
      <c r="V12" s="434">
        <f t="shared" si="3"/>
        <v>51583.087500000009</v>
      </c>
      <c r="W12" s="434">
        <f t="shared" si="3"/>
        <v>51583.087500000009</v>
      </c>
      <c r="X12" s="434">
        <f t="shared" si="3"/>
        <v>56526.837500000009</v>
      </c>
      <c r="Y12" s="434">
        <f t="shared" si="3"/>
        <v>56526.837500000009</v>
      </c>
      <c r="Z12" s="434">
        <f t="shared" si="3"/>
        <v>56526.837500000009</v>
      </c>
      <c r="AA12" s="434">
        <f t="shared" si="3"/>
        <v>56526.837500000009</v>
      </c>
      <c r="AB12" s="434">
        <f t="shared" si="3"/>
        <v>56526.837500000009</v>
      </c>
      <c r="AC12" s="434">
        <f t="shared" si="3"/>
        <v>56526.837500000009</v>
      </c>
      <c r="AD12" s="434">
        <f t="shared" si="3"/>
        <v>56882.787500000006</v>
      </c>
      <c r="AE12" s="434">
        <f t="shared" si="3"/>
        <v>56882.787500000006</v>
      </c>
      <c r="AF12" s="434">
        <f t="shared" si="3"/>
        <v>56882.787500000006</v>
      </c>
      <c r="AG12" s="434">
        <f t="shared" si="3"/>
        <v>56882.787500000006</v>
      </c>
      <c r="AH12" s="434">
        <f t="shared" si="3"/>
        <v>56882.787500000006</v>
      </c>
      <c r="AI12" s="434">
        <f t="shared" si="3"/>
        <v>56882.787500000006</v>
      </c>
      <c r="AJ12" s="434">
        <f t="shared" si="3"/>
        <v>63952.350000000006</v>
      </c>
      <c r="AK12" s="434">
        <f t="shared" si="3"/>
        <v>63952.350000000006</v>
      </c>
      <c r="AL12" s="434">
        <f t="shared" si="3"/>
        <v>63952.350000000006</v>
      </c>
      <c r="AM12" s="434">
        <f t="shared" si="3"/>
        <v>63952.350000000006</v>
      </c>
      <c r="AN12" s="434">
        <f t="shared" si="3"/>
        <v>63952.350000000006</v>
      </c>
      <c r="AO12" s="434">
        <f t="shared" si="3"/>
        <v>63952.350000000006</v>
      </c>
      <c r="AQ12" s="434">
        <f t="shared" ref="AQ12:AV12" si="4">SUM(AQ9:AQ11)</f>
        <v>103818.75</v>
      </c>
      <c r="AR12" s="434">
        <f t="shared" si="4"/>
        <v>111728.75</v>
      </c>
      <c r="AS12" s="434">
        <f>SUM(L12:N12)</f>
        <v>115683.75</v>
      </c>
      <c r="AT12" s="434">
        <f>SUM(O12:Q12)</f>
        <v>115683.75</v>
      </c>
      <c r="AU12" s="434">
        <f t="shared" si="4"/>
        <v>154393.31250000003</v>
      </c>
      <c r="AV12" s="434">
        <f t="shared" si="4"/>
        <v>154630.61250000005</v>
      </c>
      <c r="AW12" s="434">
        <f>SUM(AW9:AW11)</f>
        <v>169580.51250000001</v>
      </c>
      <c r="AX12" s="434">
        <f>SUM(AX9:AX11)</f>
        <v>169580.51250000001</v>
      </c>
      <c r="AY12" s="434">
        <f t="shared" ref="AY12:BB12" si="5">SUM(AY9:AY11)</f>
        <v>170648.36249999999</v>
      </c>
      <c r="AZ12" s="434">
        <f t="shared" si="5"/>
        <v>170648.36249999999</v>
      </c>
      <c r="BA12" s="434">
        <f t="shared" si="5"/>
        <v>191857.05000000005</v>
      </c>
      <c r="BB12" s="434">
        <f t="shared" si="5"/>
        <v>191857.05000000005</v>
      </c>
      <c r="BD12" s="449">
        <f>SUM(AQ12:AT12)</f>
        <v>446915</v>
      </c>
      <c r="BE12" s="449">
        <f>SUM(AU12:AX12)</f>
        <v>648184.95000000007</v>
      </c>
      <c r="BF12" s="449">
        <f>SUM(AY12:BB12)</f>
        <v>725010.82500000007</v>
      </c>
    </row>
    <row r="13" spans="1:58">
      <c r="C13" s="427"/>
      <c r="D13" s="427"/>
      <c r="E13" s="427"/>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Q13" s="428"/>
      <c r="AR13" s="428"/>
      <c r="AS13" s="428"/>
      <c r="AT13" s="428"/>
      <c r="AU13" s="428"/>
      <c r="AV13" s="428"/>
      <c r="AW13" s="428"/>
      <c r="AX13" s="428"/>
      <c r="AY13" s="428"/>
      <c r="AZ13" s="428"/>
      <c r="BA13" s="428"/>
      <c r="BB13" s="428"/>
      <c r="BD13" s="394"/>
      <c r="BE13" s="394"/>
      <c r="BF13" s="394"/>
    </row>
    <row r="14" spans="1:58">
      <c r="B14" s="4" t="s">
        <v>121</v>
      </c>
      <c r="C14" s="427"/>
      <c r="D14" s="427"/>
      <c r="E14" s="427"/>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Q14" s="428"/>
      <c r="AR14" s="428"/>
      <c r="AS14" s="428"/>
      <c r="AT14" s="428"/>
      <c r="AU14" s="428"/>
      <c r="AV14" s="428"/>
      <c r="AW14" s="428"/>
      <c r="AX14" s="428"/>
      <c r="AY14" s="428"/>
      <c r="AZ14" s="428"/>
      <c r="BA14" s="428"/>
      <c r="BB14" s="428"/>
      <c r="BD14" s="394"/>
      <c r="BE14" s="394"/>
      <c r="BF14" s="394"/>
    </row>
    <row r="15" spans="1:58">
      <c r="B15" s="435" t="s">
        <v>151</v>
      </c>
      <c r="C15" s="427"/>
      <c r="D15" s="436">
        <v>0</v>
      </c>
      <c r="E15" s="437" t="s">
        <v>123</v>
      </c>
      <c r="F15" s="428">
        <f>$D15</f>
        <v>0</v>
      </c>
      <c r="G15" s="428">
        <f t="shared" ref="G15:AO15" si="6">$D15</f>
        <v>0</v>
      </c>
      <c r="H15" s="428">
        <f t="shared" si="6"/>
        <v>0</v>
      </c>
      <c r="I15" s="428">
        <f t="shared" si="6"/>
        <v>0</v>
      </c>
      <c r="J15" s="428">
        <f t="shared" si="6"/>
        <v>0</v>
      </c>
      <c r="K15" s="428">
        <f t="shared" si="6"/>
        <v>0</v>
      </c>
      <c r="L15" s="428">
        <f t="shared" si="6"/>
        <v>0</v>
      </c>
      <c r="M15" s="428">
        <f t="shared" si="6"/>
        <v>0</v>
      </c>
      <c r="N15" s="428">
        <f t="shared" si="6"/>
        <v>0</v>
      </c>
      <c r="O15" s="428">
        <f t="shared" si="6"/>
        <v>0</v>
      </c>
      <c r="P15" s="428">
        <f t="shared" si="6"/>
        <v>0</v>
      </c>
      <c r="Q15" s="428">
        <f t="shared" si="6"/>
        <v>0</v>
      </c>
      <c r="R15" s="428">
        <f t="shared" si="6"/>
        <v>0</v>
      </c>
      <c r="S15" s="428">
        <f t="shared" si="6"/>
        <v>0</v>
      </c>
      <c r="T15" s="428">
        <f t="shared" si="6"/>
        <v>0</v>
      </c>
      <c r="U15" s="428">
        <f t="shared" si="6"/>
        <v>0</v>
      </c>
      <c r="V15" s="428">
        <f t="shared" si="6"/>
        <v>0</v>
      </c>
      <c r="W15" s="428">
        <f t="shared" si="6"/>
        <v>0</v>
      </c>
      <c r="X15" s="428">
        <f t="shared" si="6"/>
        <v>0</v>
      </c>
      <c r="Y15" s="428">
        <f t="shared" si="6"/>
        <v>0</v>
      </c>
      <c r="Z15" s="428">
        <f t="shared" si="6"/>
        <v>0</v>
      </c>
      <c r="AA15" s="428">
        <f t="shared" si="6"/>
        <v>0</v>
      </c>
      <c r="AB15" s="428">
        <f t="shared" si="6"/>
        <v>0</v>
      </c>
      <c r="AC15" s="428">
        <f t="shared" si="6"/>
        <v>0</v>
      </c>
      <c r="AD15" s="428">
        <f t="shared" si="6"/>
        <v>0</v>
      </c>
      <c r="AE15" s="428">
        <f t="shared" si="6"/>
        <v>0</v>
      </c>
      <c r="AF15" s="428">
        <f t="shared" si="6"/>
        <v>0</v>
      </c>
      <c r="AG15" s="428">
        <f t="shared" si="6"/>
        <v>0</v>
      </c>
      <c r="AH15" s="428">
        <f t="shared" si="6"/>
        <v>0</v>
      </c>
      <c r="AI15" s="428">
        <f t="shared" si="6"/>
        <v>0</v>
      </c>
      <c r="AJ15" s="428">
        <f t="shared" si="6"/>
        <v>0</v>
      </c>
      <c r="AK15" s="428">
        <f t="shared" si="6"/>
        <v>0</v>
      </c>
      <c r="AL15" s="428">
        <f t="shared" si="6"/>
        <v>0</v>
      </c>
      <c r="AM15" s="428">
        <f t="shared" si="6"/>
        <v>0</v>
      </c>
      <c r="AN15" s="428">
        <f t="shared" si="6"/>
        <v>0</v>
      </c>
      <c r="AO15" s="428">
        <f t="shared" si="6"/>
        <v>0</v>
      </c>
      <c r="AP15" s="428"/>
      <c r="AQ15" s="428">
        <f t="shared" ref="AQ15:AQ20" si="7">SUM(F15:H15)</f>
        <v>0</v>
      </c>
      <c r="AR15" s="428">
        <f t="shared" ref="AR15:AR20" si="8">SUM(I15:K15)</f>
        <v>0</v>
      </c>
      <c r="AS15" s="428">
        <f t="shared" ref="AS15:AS20" si="9">SUM(L15:N15)</f>
        <v>0</v>
      </c>
      <c r="AT15" s="428">
        <f t="shared" ref="AT15:AT20" si="10">SUM(O15:Q15)</f>
        <v>0</v>
      </c>
      <c r="AU15" s="428">
        <f t="shared" ref="AU15:AU20" si="11">SUM(R15:T15)</f>
        <v>0</v>
      </c>
      <c r="AV15" s="428">
        <f t="shared" ref="AV15:AV20" si="12">SUM(U15:W15)</f>
        <v>0</v>
      </c>
      <c r="AW15" s="428">
        <f t="shared" ref="AW15:AW20" si="13">SUM(X15:Z15)</f>
        <v>0</v>
      </c>
      <c r="AX15" s="428">
        <f t="shared" ref="AX15:AX20" si="14">SUM(AA15:AC15)</f>
        <v>0</v>
      </c>
      <c r="AY15" s="428">
        <f t="shared" si="0"/>
        <v>0</v>
      </c>
      <c r="AZ15" s="428">
        <f t="shared" si="1"/>
        <v>0</v>
      </c>
      <c r="BA15" s="428">
        <f t="shared" si="2"/>
        <v>0</v>
      </c>
      <c r="BB15" s="428">
        <f t="shared" ref="BB15:BB20" si="15">SUM(AM15:AO15)</f>
        <v>0</v>
      </c>
      <c r="BD15" s="394">
        <f t="shared" ref="BD15:BD20" si="16">SUM(AQ15:AT15)</f>
        <v>0</v>
      </c>
      <c r="BE15" s="394">
        <f t="shared" ref="BE15:BE20" si="17">SUM(AU15:AX15)</f>
        <v>0</v>
      </c>
      <c r="BF15" s="394">
        <f t="shared" ref="BF15:BF20" si="18">SUM(AY15:BB15)</f>
        <v>0</v>
      </c>
    </row>
    <row r="16" spans="1:58">
      <c r="B16" s="435" t="s">
        <v>152</v>
      </c>
      <c r="C16" s="427"/>
      <c r="D16" s="427"/>
      <c r="E16" s="437"/>
      <c r="F16" s="430">
        <v>0</v>
      </c>
      <c r="G16" s="430">
        <v>0</v>
      </c>
      <c r="H16" s="430">
        <v>0</v>
      </c>
      <c r="I16" s="430">
        <v>15000</v>
      </c>
      <c r="J16" s="430">
        <v>5000</v>
      </c>
      <c r="K16" s="430">
        <v>0</v>
      </c>
      <c r="L16" s="430">
        <v>0</v>
      </c>
      <c r="M16" s="430">
        <v>0</v>
      </c>
      <c r="N16" s="430">
        <v>0</v>
      </c>
      <c r="O16" s="430">
        <v>0</v>
      </c>
      <c r="P16" s="430">
        <v>0</v>
      </c>
      <c r="Q16" s="430">
        <v>0</v>
      </c>
      <c r="R16" s="430">
        <v>0</v>
      </c>
      <c r="S16" s="430">
        <v>0</v>
      </c>
      <c r="T16" s="430">
        <v>0</v>
      </c>
      <c r="U16" s="430">
        <v>15000</v>
      </c>
      <c r="V16" s="430">
        <v>5000</v>
      </c>
      <c r="W16" s="430">
        <v>0</v>
      </c>
      <c r="X16" s="430">
        <v>0</v>
      </c>
      <c r="Y16" s="430">
        <v>0</v>
      </c>
      <c r="Z16" s="430">
        <v>0</v>
      </c>
      <c r="AA16" s="430">
        <v>0</v>
      </c>
      <c r="AB16" s="430">
        <v>0</v>
      </c>
      <c r="AC16" s="430">
        <v>0</v>
      </c>
      <c r="AD16" s="430">
        <v>0</v>
      </c>
      <c r="AE16" s="430">
        <v>0</v>
      </c>
      <c r="AF16" s="430">
        <v>0</v>
      </c>
      <c r="AG16" s="430">
        <v>15000</v>
      </c>
      <c r="AH16" s="430">
        <v>5000</v>
      </c>
      <c r="AI16" s="430">
        <v>0</v>
      </c>
      <c r="AJ16" s="430">
        <v>0</v>
      </c>
      <c r="AK16" s="430">
        <v>0</v>
      </c>
      <c r="AL16" s="430">
        <v>0</v>
      </c>
      <c r="AM16" s="430">
        <v>0</v>
      </c>
      <c r="AN16" s="430">
        <v>0</v>
      </c>
      <c r="AO16" s="430">
        <v>0</v>
      </c>
      <c r="AP16" s="430"/>
      <c r="AQ16" s="428">
        <f t="shared" si="7"/>
        <v>0</v>
      </c>
      <c r="AR16" s="428">
        <f t="shared" si="8"/>
        <v>20000</v>
      </c>
      <c r="AS16" s="428">
        <f t="shared" si="9"/>
        <v>0</v>
      </c>
      <c r="AT16" s="428">
        <f t="shared" si="10"/>
        <v>0</v>
      </c>
      <c r="AU16" s="428">
        <f t="shared" si="11"/>
        <v>0</v>
      </c>
      <c r="AV16" s="428">
        <f t="shared" si="12"/>
        <v>20000</v>
      </c>
      <c r="AW16" s="428">
        <f t="shared" si="13"/>
        <v>0</v>
      </c>
      <c r="AX16" s="428">
        <f t="shared" si="14"/>
        <v>0</v>
      </c>
      <c r="AY16" s="428">
        <f t="shared" si="0"/>
        <v>0</v>
      </c>
      <c r="AZ16" s="428">
        <f t="shared" si="1"/>
        <v>20000</v>
      </c>
      <c r="BA16" s="428">
        <f t="shared" si="2"/>
        <v>0</v>
      </c>
      <c r="BB16" s="428">
        <f t="shared" si="15"/>
        <v>0</v>
      </c>
      <c r="BD16" s="394">
        <f t="shared" si="16"/>
        <v>20000</v>
      </c>
      <c r="BE16" s="394">
        <f t="shared" si="17"/>
        <v>20000</v>
      </c>
      <c r="BF16" s="394">
        <f t="shared" si="18"/>
        <v>20000</v>
      </c>
    </row>
    <row r="17" spans="2:58">
      <c r="B17" s="435" t="s">
        <v>153</v>
      </c>
      <c r="C17" s="427"/>
      <c r="D17" s="427"/>
      <c r="E17" s="427"/>
      <c r="F17" s="430">
        <v>0</v>
      </c>
      <c r="G17" s="430">
        <v>0</v>
      </c>
      <c r="H17" s="430">
        <v>0</v>
      </c>
      <c r="I17" s="430">
        <v>0</v>
      </c>
      <c r="J17" s="430">
        <v>0</v>
      </c>
      <c r="K17" s="430">
        <v>0</v>
      </c>
      <c r="L17" s="430">
        <v>3000</v>
      </c>
      <c r="M17" s="430">
        <v>0</v>
      </c>
      <c r="N17" s="430">
        <v>0</v>
      </c>
      <c r="O17" s="430">
        <v>0</v>
      </c>
      <c r="P17" s="430">
        <v>0</v>
      </c>
      <c r="Q17" s="430">
        <v>0</v>
      </c>
      <c r="R17" s="430">
        <v>0</v>
      </c>
      <c r="S17" s="430">
        <v>0</v>
      </c>
      <c r="T17" s="430">
        <v>0</v>
      </c>
      <c r="U17" s="430">
        <v>0</v>
      </c>
      <c r="V17" s="430">
        <v>0</v>
      </c>
      <c r="W17" s="430">
        <v>0</v>
      </c>
      <c r="X17" s="430">
        <v>3000</v>
      </c>
      <c r="Y17" s="430">
        <v>0</v>
      </c>
      <c r="Z17" s="430">
        <v>0</v>
      </c>
      <c r="AA17" s="430">
        <v>0</v>
      </c>
      <c r="AB17" s="430">
        <v>0</v>
      </c>
      <c r="AC17" s="430">
        <v>0</v>
      </c>
      <c r="AD17" s="430">
        <v>0</v>
      </c>
      <c r="AE17" s="430">
        <v>0</v>
      </c>
      <c r="AF17" s="430">
        <v>0</v>
      </c>
      <c r="AG17" s="430">
        <v>0</v>
      </c>
      <c r="AH17" s="430">
        <v>0</v>
      </c>
      <c r="AI17" s="430">
        <v>0</v>
      </c>
      <c r="AJ17" s="430">
        <v>3000</v>
      </c>
      <c r="AK17" s="430">
        <v>0</v>
      </c>
      <c r="AL17" s="430">
        <v>0</v>
      </c>
      <c r="AM17" s="430">
        <v>0</v>
      </c>
      <c r="AN17" s="430">
        <v>0</v>
      </c>
      <c r="AO17" s="430">
        <v>0</v>
      </c>
      <c r="AP17" s="430"/>
      <c r="AQ17" s="428">
        <f t="shared" si="7"/>
        <v>0</v>
      </c>
      <c r="AR17" s="428">
        <f t="shared" si="8"/>
        <v>0</v>
      </c>
      <c r="AS17" s="428">
        <f t="shared" si="9"/>
        <v>3000</v>
      </c>
      <c r="AT17" s="428">
        <f t="shared" si="10"/>
        <v>0</v>
      </c>
      <c r="AU17" s="428">
        <f t="shared" si="11"/>
        <v>0</v>
      </c>
      <c r="AV17" s="428">
        <f t="shared" si="12"/>
        <v>0</v>
      </c>
      <c r="AW17" s="428">
        <f t="shared" si="13"/>
        <v>3000</v>
      </c>
      <c r="AX17" s="428">
        <f t="shared" si="14"/>
        <v>0</v>
      </c>
      <c r="AY17" s="428">
        <f t="shared" si="0"/>
        <v>0</v>
      </c>
      <c r="AZ17" s="428">
        <f t="shared" si="1"/>
        <v>0</v>
      </c>
      <c r="BA17" s="428">
        <f t="shared" si="2"/>
        <v>3000</v>
      </c>
      <c r="BB17" s="428">
        <f t="shared" si="15"/>
        <v>0</v>
      </c>
      <c r="BD17" s="394">
        <f t="shared" si="16"/>
        <v>3000</v>
      </c>
      <c r="BE17" s="394">
        <f t="shared" si="17"/>
        <v>3000</v>
      </c>
      <c r="BF17" s="394">
        <f t="shared" si="18"/>
        <v>3000</v>
      </c>
    </row>
    <row r="18" spans="2:58">
      <c r="B18" s="435" t="s">
        <v>154</v>
      </c>
      <c r="C18" s="427"/>
      <c r="D18" s="427"/>
      <c r="E18" s="427"/>
      <c r="F18" s="430">
        <v>0</v>
      </c>
      <c r="G18" s="430">
        <v>0</v>
      </c>
      <c r="H18" s="430">
        <v>0</v>
      </c>
      <c r="I18" s="430">
        <v>0</v>
      </c>
      <c r="J18" s="430">
        <v>0</v>
      </c>
      <c r="K18" s="430">
        <v>0</v>
      </c>
      <c r="L18" s="430">
        <v>0</v>
      </c>
      <c r="M18" s="430">
        <v>0</v>
      </c>
      <c r="N18" s="430">
        <v>0</v>
      </c>
      <c r="O18" s="430">
        <v>0</v>
      </c>
      <c r="P18" s="430">
        <v>0</v>
      </c>
      <c r="Q18" s="430">
        <v>0</v>
      </c>
      <c r="R18" s="430">
        <v>0</v>
      </c>
      <c r="S18" s="430">
        <v>0</v>
      </c>
      <c r="T18" s="430">
        <v>0</v>
      </c>
      <c r="U18" s="430">
        <v>0</v>
      </c>
      <c r="V18" s="430">
        <v>0</v>
      </c>
      <c r="W18" s="430">
        <v>0</v>
      </c>
      <c r="X18" s="430">
        <v>0</v>
      </c>
      <c r="Y18" s="430">
        <v>0</v>
      </c>
      <c r="Z18" s="430">
        <v>0</v>
      </c>
      <c r="AA18" s="430">
        <v>0</v>
      </c>
      <c r="AB18" s="430">
        <v>0</v>
      </c>
      <c r="AC18" s="430">
        <v>0</v>
      </c>
      <c r="AD18" s="430">
        <v>0</v>
      </c>
      <c r="AE18" s="430">
        <v>0</v>
      </c>
      <c r="AF18" s="430">
        <v>0</v>
      </c>
      <c r="AG18" s="430">
        <v>0</v>
      </c>
      <c r="AH18" s="430">
        <v>0</v>
      </c>
      <c r="AI18" s="430">
        <v>0</v>
      </c>
      <c r="AJ18" s="430">
        <v>0</v>
      </c>
      <c r="AK18" s="430">
        <v>0</v>
      </c>
      <c r="AL18" s="430">
        <v>0</v>
      </c>
      <c r="AM18" s="430">
        <v>0</v>
      </c>
      <c r="AN18" s="430">
        <v>0</v>
      </c>
      <c r="AO18" s="430">
        <v>0</v>
      </c>
      <c r="AP18" s="430"/>
      <c r="AQ18" s="428">
        <f t="shared" si="7"/>
        <v>0</v>
      </c>
      <c r="AR18" s="428">
        <f t="shared" si="8"/>
        <v>0</v>
      </c>
      <c r="AS18" s="428">
        <f t="shared" si="9"/>
        <v>0</v>
      </c>
      <c r="AT18" s="428">
        <f t="shared" si="10"/>
        <v>0</v>
      </c>
      <c r="AU18" s="428">
        <f t="shared" si="11"/>
        <v>0</v>
      </c>
      <c r="AV18" s="428">
        <f t="shared" si="12"/>
        <v>0</v>
      </c>
      <c r="AW18" s="428">
        <f t="shared" si="13"/>
        <v>0</v>
      </c>
      <c r="AX18" s="428">
        <f t="shared" si="14"/>
        <v>0</v>
      </c>
      <c r="AY18" s="428">
        <f t="shared" si="0"/>
        <v>0</v>
      </c>
      <c r="AZ18" s="428">
        <f t="shared" si="1"/>
        <v>0</v>
      </c>
      <c r="BA18" s="428">
        <f t="shared" si="2"/>
        <v>0</v>
      </c>
      <c r="BB18" s="428">
        <f t="shared" si="15"/>
        <v>0</v>
      </c>
      <c r="BD18" s="394">
        <f t="shared" si="16"/>
        <v>0</v>
      </c>
      <c r="BE18" s="394">
        <f t="shared" si="17"/>
        <v>0</v>
      </c>
      <c r="BF18" s="394">
        <f t="shared" si="18"/>
        <v>0</v>
      </c>
    </row>
    <row r="19" spans="2:58">
      <c r="B19" s="435" t="s">
        <v>155</v>
      </c>
      <c r="C19" s="427"/>
      <c r="D19" s="427"/>
      <c r="E19" s="427"/>
      <c r="F19" s="430">
        <v>0</v>
      </c>
      <c r="G19" s="430">
        <v>0</v>
      </c>
      <c r="H19" s="430">
        <v>0</v>
      </c>
      <c r="I19" s="430">
        <v>0</v>
      </c>
      <c r="J19" s="430">
        <v>0</v>
      </c>
      <c r="K19" s="430">
        <v>0</v>
      </c>
      <c r="L19" s="430">
        <v>0</v>
      </c>
      <c r="M19" s="430">
        <v>0</v>
      </c>
      <c r="N19" s="430">
        <v>0</v>
      </c>
      <c r="O19" s="430">
        <v>0</v>
      </c>
      <c r="P19" s="430">
        <v>0</v>
      </c>
      <c r="Q19" s="430">
        <v>0</v>
      </c>
      <c r="R19" s="430">
        <v>0</v>
      </c>
      <c r="S19" s="430">
        <v>0</v>
      </c>
      <c r="T19" s="430">
        <v>0</v>
      </c>
      <c r="U19" s="430">
        <v>0</v>
      </c>
      <c r="V19" s="430">
        <v>0</v>
      </c>
      <c r="W19" s="430">
        <v>0</v>
      </c>
      <c r="X19" s="430">
        <v>0</v>
      </c>
      <c r="Y19" s="430">
        <v>0</v>
      </c>
      <c r="Z19" s="430">
        <v>0</v>
      </c>
      <c r="AA19" s="430">
        <v>0</v>
      </c>
      <c r="AB19" s="430">
        <v>0</v>
      </c>
      <c r="AC19" s="430">
        <v>0</v>
      </c>
      <c r="AD19" s="430">
        <v>0</v>
      </c>
      <c r="AE19" s="430">
        <v>0</v>
      </c>
      <c r="AF19" s="430">
        <v>0</v>
      </c>
      <c r="AG19" s="430">
        <v>0</v>
      </c>
      <c r="AH19" s="430">
        <v>0</v>
      </c>
      <c r="AI19" s="430">
        <v>0</v>
      </c>
      <c r="AJ19" s="430">
        <v>0</v>
      </c>
      <c r="AK19" s="430">
        <v>0</v>
      </c>
      <c r="AL19" s="430">
        <v>0</v>
      </c>
      <c r="AM19" s="430">
        <v>0</v>
      </c>
      <c r="AN19" s="430">
        <v>0</v>
      </c>
      <c r="AO19" s="430">
        <v>0</v>
      </c>
      <c r="AP19" s="430"/>
      <c r="AQ19" s="428">
        <f t="shared" si="7"/>
        <v>0</v>
      </c>
      <c r="AR19" s="428">
        <f t="shared" si="8"/>
        <v>0</v>
      </c>
      <c r="AS19" s="428">
        <f t="shared" si="9"/>
        <v>0</v>
      </c>
      <c r="AT19" s="428">
        <f t="shared" si="10"/>
        <v>0</v>
      </c>
      <c r="AU19" s="428">
        <f t="shared" si="11"/>
        <v>0</v>
      </c>
      <c r="AV19" s="428">
        <f t="shared" si="12"/>
        <v>0</v>
      </c>
      <c r="AW19" s="428">
        <f t="shared" si="13"/>
        <v>0</v>
      </c>
      <c r="AX19" s="428">
        <f t="shared" si="14"/>
        <v>0</v>
      </c>
      <c r="AY19" s="428">
        <f t="shared" si="0"/>
        <v>0</v>
      </c>
      <c r="AZ19" s="428">
        <f t="shared" si="1"/>
        <v>0</v>
      </c>
      <c r="BA19" s="428">
        <f t="shared" si="2"/>
        <v>0</v>
      </c>
      <c r="BB19" s="428">
        <f t="shared" si="15"/>
        <v>0</v>
      </c>
      <c r="BD19" s="394">
        <f t="shared" si="16"/>
        <v>0</v>
      </c>
      <c r="BE19" s="394">
        <f t="shared" si="17"/>
        <v>0</v>
      </c>
      <c r="BF19" s="394">
        <f t="shared" si="18"/>
        <v>0</v>
      </c>
    </row>
    <row r="20" spans="2:58">
      <c r="B20" s="435" t="s">
        <v>156</v>
      </c>
      <c r="C20" s="427"/>
      <c r="D20" s="427"/>
      <c r="E20" s="427"/>
      <c r="F20" s="430">
        <v>1000</v>
      </c>
      <c r="G20" s="430">
        <v>1000</v>
      </c>
      <c r="H20" s="430">
        <v>1000</v>
      </c>
      <c r="I20" s="430">
        <v>1000</v>
      </c>
      <c r="J20" s="430">
        <v>1000</v>
      </c>
      <c r="K20" s="430">
        <v>1000</v>
      </c>
      <c r="L20" s="430">
        <v>1000</v>
      </c>
      <c r="M20" s="430">
        <v>1000</v>
      </c>
      <c r="N20" s="430">
        <v>1000</v>
      </c>
      <c r="O20" s="430">
        <v>1000</v>
      </c>
      <c r="P20" s="430">
        <v>1000</v>
      </c>
      <c r="Q20" s="430">
        <v>1000</v>
      </c>
      <c r="R20" s="430">
        <v>1000</v>
      </c>
      <c r="S20" s="430">
        <v>1000</v>
      </c>
      <c r="T20" s="430">
        <v>1000</v>
      </c>
      <c r="U20" s="430">
        <v>1000</v>
      </c>
      <c r="V20" s="430">
        <v>1000</v>
      </c>
      <c r="W20" s="430">
        <v>1000</v>
      </c>
      <c r="X20" s="430">
        <v>1000</v>
      </c>
      <c r="Y20" s="430">
        <v>1000</v>
      </c>
      <c r="Z20" s="430">
        <v>1000</v>
      </c>
      <c r="AA20" s="430">
        <v>1000</v>
      </c>
      <c r="AB20" s="430">
        <v>1000</v>
      </c>
      <c r="AC20" s="430">
        <v>1000</v>
      </c>
      <c r="AD20" s="430">
        <v>1000</v>
      </c>
      <c r="AE20" s="430">
        <v>1000</v>
      </c>
      <c r="AF20" s="430">
        <v>1000</v>
      </c>
      <c r="AG20" s="430">
        <v>1000</v>
      </c>
      <c r="AH20" s="430">
        <v>1000</v>
      </c>
      <c r="AI20" s="430">
        <v>1000</v>
      </c>
      <c r="AJ20" s="430">
        <v>1000</v>
      </c>
      <c r="AK20" s="430">
        <v>1000</v>
      </c>
      <c r="AL20" s="430">
        <v>1000</v>
      </c>
      <c r="AM20" s="430">
        <v>1000</v>
      </c>
      <c r="AN20" s="430">
        <v>1000</v>
      </c>
      <c r="AO20" s="430">
        <v>1000</v>
      </c>
      <c r="AP20" s="430"/>
      <c r="AQ20" s="428">
        <f t="shared" si="7"/>
        <v>3000</v>
      </c>
      <c r="AR20" s="428">
        <f t="shared" si="8"/>
        <v>3000</v>
      </c>
      <c r="AS20" s="428">
        <f t="shared" si="9"/>
        <v>3000</v>
      </c>
      <c r="AT20" s="428">
        <f t="shared" si="10"/>
        <v>3000</v>
      </c>
      <c r="AU20" s="428">
        <f t="shared" si="11"/>
        <v>3000</v>
      </c>
      <c r="AV20" s="428">
        <f t="shared" si="12"/>
        <v>3000</v>
      </c>
      <c r="AW20" s="428">
        <f t="shared" si="13"/>
        <v>3000</v>
      </c>
      <c r="AX20" s="428">
        <f t="shared" si="14"/>
        <v>3000</v>
      </c>
      <c r="AY20" s="428">
        <f>SUM(AD20:AF20)</f>
        <v>3000</v>
      </c>
      <c r="AZ20" s="428">
        <f t="shared" si="1"/>
        <v>3000</v>
      </c>
      <c r="BA20" s="428">
        <f t="shared" si="2"/>
        <v>3000</v>
      </c>
      <c r="BB20" s="428">
        <f t="shared" si="15"/>
        <v>3000</v>
      </c>
      <c r="BD20" s="394">
        <f t="shared" si="16"/>
        <v>12000</v>
      </c>
      <c r="BE20" s="394">
        <f t="shared" si="17"/>
        <v>12000</v>
      </c>
      <c r="BF20" s="394">
        <f t="shared" si="18"/>
        <v>12000</v>
      </c>
    </row>
    <row r="21" spans="2:58" ht="6" customHeight="1">
      <c r="B21" s="429"/>
      <c r="C21" s="427"/>
      <c r="D21" s="427"/>
      <c r="E21" s="427"/>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Q21" s="430"/>
      <c r="AR21" s="430"/>
      <c r="AS21" s="430"/>
      <c r="AT21" s="430"/>
      <c r="AU21" s="430"/>
      <c r="AV21" s="430"/>
      <c r="AW21" s="430"/>
      <c r="AX21" s="430"/>
      <c r="AY21" s="428"/>
      <c r="AZ21" s="428"/>
      <c r="BA21" s="428"/>
      <c r="BB21" s="428"/>
      <c r="BD21" s="448"/>
      <c r="BE21" s="448"/>
      <c r="BF21" s="448"/>
    </row>
    <row r="22" spans="2:58">
      <c r="B22" s="432" t="str">
        <f>"TOTAL "&amp;B14</f>
        <v>TOTAL CONTRACTORS</v>
      </c>
      <c r="C22" s="433"/>
      <c r="D22" s="433"/>
      <c r="E22" s="433"/>
      <c r="F22" s="434">
        <f>SUM(F15:F21)</f>
        <v>1000</v>
      </c>
      <c r="G22" s="434">
        <f t="shared" ref="G22:AW22" si="19">SUM(G15:G21)</f>
        <v>1000</v>
      </c>
      <c r="H22" s="434">
        <f t="shared" si="19"/>
        <v>1000</v>
      </c>
      <c r="I22" s="434">
        <f t="shared" si="19"/>
        <v>16000</v>
      </c>
      <c r="J22" s="434">
        <f t="shared" si="19"/>
        <v>6000</v>
      </c>
      <c r="K22" s="434">
        <f t="shared" si="19"/>
        <v>1000</v>
      </c>
      <c r="L22" s="434">
        <f t="shared" si="19"/>
        <v>4000</v>
      </c>
      <c r="M22" s="434">
        <f t="shared" si="19"/>
        <v>1000</v>
      </c>
      <c r="N22" s="434">
        <f t="shared" si="19"/>
        <v>1000</v>
      </c>
      <c r="O22" s="434">
        <f t="shared" si="19"/>
        <v>1000</v>
      </c>
      <c r="P22" s="434">
        <f t="shared" si="19"/>
        <v>1000</v>
      </c>
      <c r="Q22" s="434">
        <f t="shared" si="19"/>
        <v>1000</v>
      </c>
      <c r="R22" s="434">
        <f t="shared" si="19"/>
        <v>1000</v>
      </c>
      <c r="S22" s="434">
        <f t="shared" si="19"/>
        <v>1000</v>
      </c>
      <c r="T22" s="434">
        <f t="shared" si="19"/>
        <v>1000</v>
      </c>
      <c r="U22" s="434">
        <f t="shared" si="19"/>
        <v>16000</v>
      </c>
      <c r="V22" s="434">
        <f t="shared" si="19"/>
        <v>6000</v>
      </c>
      <c r="W22" s="434">
        <f t="shared" si="19"/>
        <v>1000</v>
      </c>
      <c r="X22" s="434">
        <f t="shared" si="19"/>
        <v>4000</v>
      </c>
      <c r="Y22" s="434">
        <f t="shared" si="19"/>
        <v>1000</v>
      </c>
      <c r="Z22" s="434">
        <f t="shared" si="19"/>
        <v>1000</v>
      </c>
      <c r="AA22" s="434">
        <f t="shared" si="19"/>
        <v>1000</v>
      </c>
      <c r="AB22" s="434">
        <f t="shared" si="19"/>
        <v>1000</v>
      </c>
      <c r="AC22" s="434">
        <f t="shared" si="19"/>
        <v>1000</v>
      </c>
      <c r="AD22" s="434">
        <f t="shared" si="19"/>
        <v>1000</v>
      </c>
      <c r="AE22" s="434">
        <f t="shared" si="19"/>
        <v>1000</v>
      </c>
      <c r="AF22" s="434">
        <f t="shared" si="19"/>
        <v>1000</v>
      </c>
      <c r="AG22" s="434">
        <f t="shared" si="19"/>
        <v>16000</v>
      </c>
      <c r="AH22" s="434">
        <f t="shared" si="19"/>
        <v>6000</v>
      </c>
      <c r="AI22" s="434">
        <f t="shared" si="19"/>
        <v>1000</v>
      </c>
      <c r="AJ22" s="434">
        <f t="shared" si="19"/>
        <v>4000</v>
      </c>
      <c r="AK22" s="434">
        <f t="shared" si="19"/>
        <v>1000</v>
      </c>
      <c r="AL22" s="434">
        <f t="shared" si="19"/>
        <v>1000</v>
      </c>
      <c r="AM22" s="434">
        <f t="shared" si="19"/>
        <v>1000</v>
      </c>
      <c r="AN22" s="434">
        <f t="shared" si="19"/>
        <v>1000</v>
      </c>
      <c r="AO22" s="434">
        <f t="shared" si="19"/>
        <v>1000</v>
      </c>
      <c r="AQ22" s="434">
        <f t="shared" si="19"/>
        <v>3000</v>
      </c>
      <c r="AR22" s="434">
        <f t="shared" si="19"/>
        <v>23000</v>
      </c>
      <c r="AS22" s="434">
        <f>SUM(L22:N22)</f>
        <v>6000</v>
      </c>
      <c r="AT22" s="434">
        <f>SUM(O22:Q22)</f>
        <v>3000</v>
      </c>
      <c r="AU22" s="434">
        <f t="shared" si="19"/>
        <v>3000</v>
      </c>
      <c r="AV22" s="434">
        <f>SUM(AV15:AV21)</f>
        <v>23000</v>
      </c>
      <c r="AW22" s="434">
        <f t="shared" si="19"/>
        <v>6000</v>
      </c>
      <c r="AX22" s="434">
        <f>SUM(AX15:AX21)</f>
        <v>3000</v>
      </c>
      <c r="AY22" s="434">
        <f>SUM(AY15:AY21)</f>
        <v>3000</v>
      </c>
      <c r="AZ22" s="434">
        <f>SUM(AZ15:AZ21)</f>
        <v>23000</v>
      </c>
      <c r="BA22" s="434">
        <f>SUM(BA15:BA21)</f>
        <v>6000</v>
      </c>
      <c r="BB22" s="434">
        <f>SUM(BB15:BB21)</f>
        <v>3000</v>
      </c>
      <c r="BD22" s="449">
        <f>SUM(AQ22:AT22)</f>
        <v>35000</v>
      </c>
      <c r="BE22" s="449">
        <f>SUM(AU22:AX22)</f>
        <v>35000</v>
      </c>
      <c r="BF22" s="449">
        <f>SUM(AY22:BB22)</f>
        <v>35000</v>
      </c>
    </row>
    <row r="23" spans="2:58">
      <c r="AY23" s="428"/>
      <c r="AZ23" s="428"/>
      <c r="BA23" s="428"/>
      <c r="BB23" s="428"/>
      <c r="BD23" s="334"/>
      <c r="BE23" s="334"/>
      <c r="BF23" s="334"/>
    </row>
    <row r="24" spans="2:58">
      <c r="B24" s="4" t="s">
        <v>125</v>
      </c>
      <c r="C24" s="427"/>
      <c r="D24" s="427"/>
      <c r="E24" s="427"/>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Q24" s="428"/>
      <c r="AR24" s="428"/>
      <c r="AS24" s="428"/>
      <c r="AT24" s="428"/>
      <c r="AU24" s="428"/>
      <c r="AV24" s="428"/>
      <c r="AW24" s="428"/>
      <c r="AX24" s="428"/>
      <c r="AY24" s="428"/>
      <c r="AZ24" s="428"/>
      <c r="BA24" s="428"/>
      <c r="BB24" s="428"/>
      <c r="BD24" s="394"/>
      <c r="BE24" s="394"/>
      <c r="BF24" s="394"/>
    </row>
    <row r="25" spans="2:58">
      <c r="B25" s="435" t="s">
        <v>157</v>
      </c>
      <c r="C25" s="427"/>
      <c r="D25" s="436">
        <v>100</v>
      </c>
      <c r="E25" s="437" t="s">
        <v>127</v>
      </c>
      <c r="F25" s="428">
        <f>$D25*F6</f>
        <v>300</v>
      </c>
      <c r="G25" s="428">
        <f t="shared" ref="G25:AO25" si="20">$D25*G6</f>
        <v>300</v>
      </c>
      <c r="H25" s="428">
        <f t="shared" si="20"/>
        <v>300</v>
      </c>
      <c r="I25" s="428">
        <f t="shared" si="20"/>
        <v>300</v>
      </c>
      <c r="J25" s="428">
        <f t="shared" si="20"/>
        <v>400</v>
      </c>
      <c r="K25" s="428">
        <f t="shared" si="20"/>
        <v>400</v>
      </c>
      <c r="L25" s="428">
        <f t="shared" si="20"/>
        <v>400</v>
      </c>
      <c r="M25" s="428">
        <f t="shared" si="20"/>
        <v>400</v>
      </c>
      <c r="N25" s="428">
        <f t="shared" si="20"/>
        <v>400</v>
      </c>
      <c r="O25" s="428">
        <f t="shared" si="20"/>
        <v>400</v>
      </c>
      <c r="P25" s="428">
        <f t="shared" si="20"/>
        <v>400</v>
      </c>
      <c r="Q25" s="428">
        <f t="shared" si="20"/>
        <v>400</v>
      </c>
      <c r="R25" s="428">
        <f t="shared" si="20"/>
        <v>500</v>
      </c>
      <c r="S25" s="428">
        <f t="shared" si="20"/>
        <v>500</v>
      </c>
      <c r="T25" s="428">
        <f t="shared" si="20"/>
        <v>500</v>
      </c>
      <c r="U25" s="428">
        <f t="shared" si="20"/>
        <v>500</v>
      </c>
      <c r="V25" s="428">
        <f t="shared" si="20"/>
        <v>500</v>
      </c>
      <c r="W25" s="428">
        <f t="shared" si="20"/>
        <v>500</v>
      </c>
      <c r="X25" s="428">
        <f t="shared" si="20"/>
        <v>600</v>
      </c>
      <c r="Y25" s="428">
        <f t="shared" si="20"/>
        <v>600</v>
      </c>
      <c r="Z25" s="428">
        <f t="shared" si="20"/>
        <v>600</v>
      </c>
      <c r="AA25" s="428">
        <f t="shared" si="20"/>
        <v>600</v>
      </c>
      <c r="AB25" s="428">
        <f t="shared" si="20"/>
        <v>600</v>
      </c>
      <c r="AC25" s="428">
        <f t="shared" si="20"/>
        <v>600</v>
      </c>
      <c r="AD25" s="428">
        <f t="shared" si="20"/>
        <v>600</v>
      </c>
      <c r="AE25" s="428">
        <f t="shared" si="20"/>
        <v>600</v>
      </c>
      <c r="AF25" s="428">
        <f t="shared" si="20"/>
        <v>600</v>
      </c>
      <c r="AG25" s="428">
        <f t="shared" si="20"/>
        <v>600</v>
      </c>
      <c r="AH25" s="428">
        <f t="shared" si="20"/>
        <v>600</v>
      </c>
      <c r="AI25" s="428">
        <f t="shared" si="20"/>
        <v>600</v>
      </c>
      <c r="AJ25" s="428">
        <f t="shared" si="20"/>
        <v>700</v>
      </c>
      <c r="AK25" s="428">
        <f t="shared" si="20"/>
        <v>700</v>
      </c>
      <c r="AL25" s="428">
        <f t="shared" si="20"/>
        <v>700</v>
      </c>
      <c r="AM25" s="428">
        <f t="shared" si="20"/>
        <v>700</v>
      </c>
      <c r="AN25" s="428">
        <f t="shared" si="20"/>
        <v>700</v>
      </c>
      <c r="AO25" s="428">
        <f t="shared" si="20"/>
        <v>700</v>
      </c>
      <c r="AQ25" s="428">
        <f>SUM(F25:H25)</f>
        <v>900</v>
      </c>
      <c r="AR25" s="428">
        <f>SUM(I25:K25)</f>
        <v>1100</v>
      </c>
      <c r="AS25" s="428">
        <f>SUM(L25:N25)</f>
        <v>1200</v>
      </c>
      <c r="AT25" s="428">
        <f>SUM(O25:Q25)</f>
        <v>1200</v>
      </c>
      <c r="AU25" s="428">
        <f>SUM(R25:T25)</f>
        <v>1500</v>
      </c>
      <c r="AV25" s="428">
        <f>SUM(U25:W25)</f>
        <v>1500</v>
      </c>
      <c r="AW25" s="428">
        <f>SUM(X25:Z25)</f>
        <v>1800</v>
      </c>
      <c r="AX25" s="428">
        <f>SUM(AA25:AC25)</f>
        <v>1800</v>
      </c>
      <c r="AY25" s="428">
        <f t="shared" si="0"/>
        <v>1800</v>
      </c>
      <c r="AZ25" s="428">
        <f t="shared" si="1"/>
        <v>1800</v>
      </c>
      <c r="BA25" s="428">
        <f t="shared" si="2"/>
        <v>2100</v>
      </c>
      <c r="BB25" s="428">
        <f>SUM(AM25:AO25)</f>
        <v>2100</v>
      </c>
      <c r="BD25" s="394">
        <f>SUM(AQ25:AT25)</f>
        <v>4400</v>
      </c>
      <c r="BE25" s="394">
        <f>SUM(AU25:AX25)</f>
        <v>6600</v>
      </c>
      <c r="BF25" s="394">
        <f>SUM(AY25:BB25)</f>
        <v>7800</v>
      </c>
    </row>
    <row r="26" spans="2:58">
      <c r="B26" s="435" t="s">
        <v>124</v>
      </c>
      <c r="C26" s="427"/>
      <c r="D26" s="427"/>
      <c r="E26" s="427"/>
      <c r="F26" s="430">
        <v>0</v>
      </c>
      <c r="G26" s="430">
        <v>0</v>
      </c>
      <c r="H26" s="430">
        <v>0</v>
      </c>
      <c r="I26" s="430">
        <v>0</v>
      </c>
      <c r="J26" s="430">
        <v>0</v>
      </c>
      <c r="K26" s="430">
        <v>0</v>
      </c>
      <c r="L26" s="430">
        <v>0</v>
      </c>
      <c r="M26" s="430">
        <v>0</v>
      </c>
      <c r="N26" s="430">
        <v>0</v>
      </c>
      <c r="O26" s="430">
        <v>0</v>
      </c>
      <c r="P26" s="430">
        <v>0</v>
      </c>
      <c r="Q26" s="430">
        <v>0</v>
      </c>
      <c r="R26" s="430">
        <v>0</v>
      </c>
      <c r="S26" s="430">
        <v>0</v>
      </c>
      <c r="T26" s="430">
        <v>0</v>
      </c>
      <c r="U26" s="430">
        <v>0</v>
      </c>
      <c r="V26" s="430">
        <v>0</v>
      </c>
      <c r="W26" s="430">
        <v>0</v>
      </c>
      <c r="X26" s="430">
        <v>0</v>
      </c>
      <c r="Y26" s="430">
        <v>0</v>
      </c>
      <c r="Z26" s="430">
        <v>0</v>
      </c>
      <c r="AA26" s="430">
        <v>0</v>
      </c>
      <c r="AB26" s="430">
        <v>0</v>
      </c>
      <c r="AC26" s="430">
        <v>0</v>
      </c>
      <c r="AD26" s="430">
        <v>0</v>
      </c>
      <c r="AE26" s="430">
        <v>0</v>
      </c>
      <c r="AF26" s="430">
        <v>0</v>
      </c>
      <c r="AG26" s="430">
        <v>0</v>
      </c>
      <c r="AH26" s="430">
        <v>0</v>
      </c>
      <c r="AI26" s="430">
        <v>0</v>
      </c>
      <c r="AJ26" s="430">
        <v>0</v>
      </c>
      <c r="AK26" s="430">
        <v>0</v>
      </c>
      <c r="AL26" s="430">
        <v>0</v>
      </c>
      <c r="AM26" s="430">
        <v>0</v>
      </c>
      <c r="AN26" s="430">
        <v>0</v>
      </c>
      <c r="AO26" s="430">
        <v>0</v>
      </c>
      <c r="AQ26" s="428">
        <f>SUM(F26:H26)</f>
        <v>0</v>
      </c>
      <c r="AR26" s="428">
        <f>SUM(I26:K26)</f>
        <v>0</v>
      </c>
      <c r="AS26" s="428">
        <f>SUM(L26:N26)</f>
        <v>0</v>
      </c>
      <c r="AT26" s="428">
        <f>SUM(O26:Q26)</f>
        <v>0</v>
      </c>
      <c r="AU26" s="428">
        <f>SUM(R26:T26)</f>
        <v>0</v>
      </c>
      <c r="AV26" s="428">
        <f>SUM(U26:W26)</f>
        <v>0</v>
      </c>
      <c r="AW26" s="428">
        <f>SUM(X26:Z26)</f>
        <v>0</v>
      </c>
      <c r="AX26" s="428">
        <f>SUM(AA26:AC26)</f>
        <v>0</v>
      </c>
      <c r="AY26" s="428">
        <f t="shared" si="0"/>
        <v>0</v>
      </c>
      <c r="AZ26" s="428">
        <f t="shared" si="1"/>
        <v>0</v>
      </c>
      <c r="BA26" s="428">
        <f t="shared" si="2"/>
        <v>0</v>
      </c>
      <c r="BB26" s="428">
        <f>SUM(AM26:AO26)</f>
        <v>0</v>
      </c>
      <c r="BD26" s="394">
        <f>SUM(AQ26:AT26)</f>
        <v>0</v>
      </c>
      <c r="BE26" s="394">
        <f>SUM(AU26:AX26)</f>
        <v>0</v>
      </c>
      <c r="BF26" s="394">
        <f>SUM(AY26:BB26)</f>
        <v>0</v>
      </c>
    </row>
    <row r="27" spans="2:58" ht="6" customHeight="1">
      <c r="B27" s="429"/>
      <c r="C27" s="427"/>
      <c r="D27" s="427"/>
      <c r="E27" s="427"/>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Q27" s="430"/>
      <c r="AR27" s="430"/>
      <c r="AS27" s="430"/>
      <c r="AT27" s="430"/>
      <c r="AU27" s="430"/>
      <c r="AV27" s="430"/>
      <c r="AW27" s="430"/>
      <c r="AX27" s="430"/>
      <c r="AY27" s="428"/>
      <c r="AZ27" s="428"/>
      <c r="BA27" s="428"/>
      <c r="BB27" s="428"/>
      <c r="BD27" s="394"/>
      <c r="BE27" s="394"/>
      <c r="BF27" s="394"/>
    </row>
    <row r="28" spans="2:58">
      <c r="B28" s="432" t="str">
        <f>"TOTAL "&amp;B24</f>
        <v>TOTAL DUES &amp; SUBSCRIPTIONS</v>
      </c>
      <c r="C28" s="433"/>
      <c r="D28" s="433"/>
      <c r="E28" s="433"/>
      <c r="F28" s="434">
        <f>SUM(F25:F27)</f>
        <v>300</v>
      </c>
      <c r="G28" s="434">
        <f t="shared" ref="G28:AW28" si="21">SUM(G25:G27)</f>
        <v>300</v>
      </c>
      <c r="H28" s="434">
        <f t="shared" si="21"/>
        <v>300</v>
      </c>
      <c r="I28" s="434">
        <f t="shared" si="21"/>
        <v>300</v>
      </c>
      <c r="J28" s="434">
        <f t="shared" si="21"/>
        <v>400</v>
      </c>
      <c r="K28" s="434">
        <f t="shared" si="21"/>
        <v>400</v>
      </c>
      <c r="L28" s="434">
        <f t="shared" si="21"/>
        <v>400</v>
      </c>
      <c r="M28" s="434">
        <f t="shared" si="21"/>
        <v>400</v>
      </c>
      <c r="N28" s="434">
        <f t="shared" si="21"/>
        <v>400</v>
      </c>
      <c r="O28" s="434">
        <f t="shared" si="21"/>
        <v>400</v>
      </c>
      <c r="P28" s="434">
        <f t="shared" si="21"/>
        <v>400</v>
      </c>
      <c r="Q28" s="434">
        <f t="shared" si="21"/>
        <v>400</v>
      </c>
      <c r="R28" s="434">
        <f t="shared" si="21"/>
        <v>500</v>
      </c>
      <c r="S28" s="434">
        <f t="shared" si="21"/>
        <v>500</v>
      </c>
      <c r="T28" s="434">
        <f t="shared" si="21"/>
        <v>500</v>
      </c>
      <c r="U28" s="434">
        <f t="shared" si="21"/>
        <v>500</v>
      </c>
      <c r="V28" s="434">
        <f t="shared" si="21"/>
        <v>500</v>
      </c>
      <c r="W28" s="434">
        <f t="shared" si="21"/>
        <v>500</v>
      </c>
      <c r="X28" s="434">
        <f t="shared" si="21"/>
        <v>600</v>
      </c>
      <c r="Y28" s="434">
        <f t="shared" si="21"/>
        <v>600</v>
      </c>
      <c r="Z28" s="434">
        <f t="shared" si="21"/>
        <v>600</v>
      </c>
      <c r="AA28" s="434">
        <f t="shared" si="21"/>
        <v>600</v>
      </c>
      <c r="AB28" s="434">
        <f t="shared" si="21"/>
        <v>600</v>
      </c>
      <c r="AC28" s="434">
        <f t="shared" si="21"/>
        <v>600</v>
      </c>
      <c r="AD28" s="434">
        <f t="shared" si="21"/>
        <v>600</v>
      </c>
      <c r="AE28" s="434">
        <f t="shared" si="21"/>
        <v>600</v>
      </c>
      <c r="AF28" s="434">
        <f t="shared" si="21"/>
        <v>600</v>
      </c>
      <c r="AG28" s="434">
        <f t="shared" si="21"/>
        <v>600</v>
      </c>
      <c r="AH28" s="434">
        <f t="shared" si="21"/>
        <v>600</v>
      </c>
      <c r="AI28" s="434">
        <f t="shared" si="21"/>
        <v>600</v>
      </c>
      <c r="AJ28" s="434">
        <f t="shared" si="21"/>
        <v>700</v>
      </c>
      <c r="AK28" s="434">
        <f t="shared" si="21"/>
        <v>700</v>
      </c>
      <c r="AL28" s="434">
        <f t="shared" si="21"/>
        <v>700</v>
      </c>
      <c r="AM28" s="434">
        <f t="shared" si="21"/>
        <v>700</v>
      </c>
      <c r="AN28" s="434">
        <f t="shared" si="21"/>
        <v>700</v>
      </c>
      <c r="AO28" s="434">
        <f t="shared" si="21"/>
        <v>700</v>
      </c>
      <c r="AQ28" s="434">
        <f t="shared" si="21"/>
        <v>900</v>
      </c>
      <c r="AR28" s="434">
        <f t="shared" si="21"/>
        <v>1100</v>
      </c>
      <c r="AS28" s="434">
        <f>SUM(L28:N28)</f>
        <v>1200</v>
      </c>
      <c r="AT28" s="434">
        <f>SUM(O28:Q28)</f>
        <v>1200</v>
      </c>
      <c r="AU28" s="434">
        <f t="shared" si="21"/>
        <v>1500</v>
      </c>
      <c r="AV28" s="434">
        <f t="shared" si="21"/>
        <v>1500</v>
      </c>
      <c r="AW28" s="434">
        <f t="shared" si="21"/>
        <v>1800</v>
      </c>
      <c r="AX28" s="434">
        <f>SUM(AX25:AX27)</f>
        <v>1800</v>
      </c>
      <c r="AY28" s="434">
        <f t="shared" ref="AY28:BB28" si="22">SUM(AY25:AY27)</f>
        <v>1800</v>
      </c>
      <c r="AZ28" s="434">
        <f>SUM(AZ25:AZ27)</f>
        <v>1800</v>
      </c>
      <c r="BA28" s="434">
        <f t="shared" si="22"/>
        <v>2100</v>
      </c>
      <c r="BB28" s="434">
        <f t="shared" si="22"/>
        <v>2100</v>
      </c>
      <c r="BD28" s="449">
        <f>SUM(AQ28:AT28)</f>
        <v>4400</v>
      </c>
      <c r="BE28" s="449">
        <f>SUM(AU28:AX28)</f>
        <v>6600</v>
      </c>
      <c r="BF28" s="449">
        <f>SUM(AY28:BB28)</f>
        <v>7800</v>
      </c>
    </row>
    <row r="29" spans="2:58">
      <c r="AY29" s="428"/>
      <c r="AZ29" s="428"/>
      <c r="BA29" s="428"/>
      <c r="BB29" s="428"/>
      <c r="BD29" s="450"/>
      <c r="BE29" s="450"/>
      <c r="BF29" s="450"/>
    </row>
    <row r="30" spans="2:58">
      <c r="B30" s="4" t="s">
        <v>128</v>
      </c>
      <c r="C30" s="427"/>
      <c r="D30" s="427"/>
      <c r="E30" s="427"/>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Q30" s="428"/>
      <c r="AR30" s="428"/>
      <c r="AS30" s="428"/>
      <c r="AT30" s="428"/>
      <c r="AU30" s="428"/>
      <c r="AV30" s="428"/>
      <c r="AW30" s="428"/>
      <c r="AX30" s="428"/>
      <c r="AY30" s="428"/>
      <c r="AZ30" s="428"/>
      <c r="BA30" s="428"/>
      <c r="BB30" s="428"/>
      <c r="BD30" s="450"/>
      <c r="BE30" s="450"/>
      <c r="BF30" s="450"/>
    </row>
    <row r="31" spans="2:58">
      <c r="B31" s="435" t="s">
        <v>129</v>
      </c>
      <c r="C31" s="427"/>
      <c r="D31" s="391">
        <v>3000</v>
      </c>
      <c r="E31" s="437" t="s">
        <v>130</v>
      </c>
      <c r="F31" s="428">
        <f>$D31*(F6-E6)</f>
        <v>9000</v>
      </c>
      <c r="G31" s="428">
        <f>$D31*(G6-F6)</f>
        <v>0</v>
      </c>
      <c r="H31" s="428">
        <f>$D31*(H6-G6)</f>
        <v>0</v>
      </c>
      <c r="I31" s="428">
        <f>$D31*(I6-H6)</f>
        <v>0</v>
      </c>
      <c r="J31" s="428">
        <f t="shared" ref="J31:AO31" si="23">$D31*(J6-I6)</f>
        <v>3000</v>
      </c>
      <c r="K31" s="428">
        <f t="shared" si="23"/>
        <v>0</v>
      </c>
      <c r="L31" s="428">
        <f t="shared" si="23"/>
        <v>0</v>
      </c>
      <c r="M31" s="428">
        <f t="shared" si="23"/>
        <v>0</v>
      </c>
      <c r="N31" s="428">
        <f t="shared" si="23"/>
        <v>0</v>
      </c>
      <c r="O31" s="428">
        <f t="shared" si="23"/>
        <v>0</v>
      </c>
      <c r="P31" s="428">
        <f t="shared" si="23"/>
        <v>0</v>
      </c>
      <c r="Q31" s="428">
        <f t="shared" si="23"/>
        <v>0</v>
      </c>
      <c r="R31" s="428">
        <f t="shared" si="23"/>
        <v>3000</v>
      </c>
      <c r="S31" s="428">
        <f t="shared" si="23"/>
        <v>0</v>
      </c>
      <c r="T31" s="428">
        <f t="shared" si="23"/>
        <v>0</v>
      </c>
      <c r="U31" s="428">
        <f t="shared" si="23"/>
        <v>0</v>
      </c>
      <c r="V31" s="428">
        <f t="shared" si="23"/>
        <v>0</v>
      </c>
      <c r="W31" s="428">
        <f t="shared" si="23"/>
        <v>0</v>
      </c>
      <c r="X31" s="428">
        <f t="shared" si="23"/>
        <v>3000</v>
      </c>
      <c r="Y31" s="428">
        <f t="shared" si="23"/>
        <v>0</v>
      </c>
      <c r="Z31" s="428">
        <f t="shared" si="23"/>
        <v>0</v>
      </c>
      <c r="AA31" s="428">
        <f t="shared" si="23"/>
        <v>0</v>
      </c>
      <c r="AB31" s="428">
        <f t="shared" si="23"/>
        <v>0</v>
      </c>
      <c r="AC31" s="428">
        <f t="shared" si="23"/>
        <v>0</v>
      </c>
      <c r="AD31" s="428">
        <f t="shared" si="23"/>
        <v>0</v>
      </c>
      <c r="AE31" s="428">
        <f t="shared" si="23"/>
        <v>0</v>
      </c>
      <c r="AF31" s="428">
        <f t="shared" si="23"/>
        <v>0</v>
      </c>
      <c r="AG31" s="428">
        <f t="shared" si="23"/>
        <v>0</v>
      </c>
      <c r="AH31" s="428">
        <f t="shared" si="23"/>
        <v>0</v>
      </c>
      <c r="AI31" s="428">
        <f t="shared" si="23"/>
        <v>0</v>
      </c>
      <c r="AJ31" s="428">
        <f t="shared" si="23"/>
        <v>3000</v>
      </c>
      <c r="AK31" s="428">
        <f t="shared" si="23"/>
        <v>0</v>
      </c>
      <c r="AL31" s="428">
        <f t="shared" si="23"/>
        <v>0</v>
      </c>
      <c r="AM31" s="428">
        <f t="shared" si="23"/>
        <v>0</v>
      </c>
      <c r="AN31" s="428">
        <f t="shared" si="23"/>
        <v>0</v>
      </c>
      <c r="AO31" s="428">
        <f t="shared" si="23"/>
        <v>0</v>
      </c>
      <c r="AQ31" s="428">
        <f>SUM(F31:H31)</f>
        <v>9000</v>
      </c>
      <c r="AR31" s="428">
        <f>SUM(I31:K31)</f>
        <v>3000</v>
      </c>
      <c r="AS31" s="428">
        <f>SUM(L31:N31)</f>
        <v>0</v>
      </c>
      <c r="AT31" s="428">
        <f>SUM(O31:Q31)</f>
        <v>0</v>
      </c>
      <c r="AU31" s="428">
        <f>SUM(R31:T31)</f>
        <v>3000</v>
      </c>
      <c r="AV31" s="428">
        <f>SUM(U31:W31)</f>
        <v>0</v>
      </c>
      <c r="AW31" s="428">
        <f>SUM(X31:Z31)</f>
        <v>3000</v>
      </c>
      <c r="AX31" s="428">
        <f>SUM(AA31:AC31)</f>
        <v>0</v>
      </c>
      <c r="AY31" s="428">
        <f t="shared" si="0"/>
        <v>0</v>
      </c>
      <c r="AZ31" s="428">
        <f t="shared" si="1"/>
        <v>0</v>
      </c>
      <c r="BA31" s="428">
        <f t="shared" si="2"/>
        <v>3000</v>
      </c>
      <c r="BB31" s="428">
        <f>SUM(AM31:AO31)</f>
        <v>0</v>
      </c>
      <c r="BD31" s="394">
        <f>SUM(AQ31:AT31)</f>
        <v>12000</v>
      </c>
      <c r="BE31" s="394">
        <f>SUM(AU31:AX31)</f>
        <v>6000</v>
      </c>
      <c r="BF31" s="394">
        <f>SUM(AY31:BB31)</f>
        <v>3000</v>
      </c>
    </row>
    <row r="32" spans="2:58">
      <c r="B32" s="435" t="s">
        <v>131</v>
      </c>
      <c r="C32" s="427"/>
      <c r="D32" s="457">
        <v>100</v>
      </c>
      <c r="E32" s="437" t="s">
        <v>127</v>
      </c>
      <c r="F32" s="428">
        <f>$D32*F$6</f>
        <v>300</v>
      </c>
      <c r="G32" s="428">
        <f t="shared" ref="G32:AO32" si="24">$D32*G$6</f>
        <v>300</v>
      </c>
      <c r="H32" s="428">
        <f t="shared" si="24"/>
        <v>300</v>
      </c>
      <c r="I32" s="428">
        <f t="shared" si="24"/>
        <v>300</v>
      </c>
      <c r="J32" s="428">
        <f t="shared" si="24"/>
        <v>400</v>
      </c>
      <c r="K32" s="428">
        <f t="shared" si="24"/>
        <v>400</v>
      </c>
      <c r="L32" s="428">
        <f t="shared" si="24"/>
        <v>400</v>
      </c>
      <c r="M32" s="428">
        <f t="shared" si="24"/>
        <v>400</v>
      </c>
      <c r="N32" s="428">
        <f t="shared" si="24"/>
        <v>400</v>
      </c>
      <c r="O32" s="428">
        <f t="shared" si="24"/>
        <v>400</v>
      </c>
      <c r="P32" s="428">
        <f t="shared" si="24"/>
        <v>400</v>
      </c>
      <c r="Q32" s="428">
        <f t="shared" si="24"/>
        <v>400</v>
      </c>
      <c r="R32" s="428">
        <f t="shared" si="24"/>
        <v>500</v>
      </c>
      <c r="S32" s="428">
        <f t="shared" si="24"/>
        <v>500</v>
      </c>
      <c r="T32" s="428">
        <f t="shared" si="24"/>
        <v>500</v>
      </c>
      <c r="U32" s="428">
        <f t="shared" si="24"/>
        <v>500</v>
      </c>
      <c r="V32" s="428">
        <f t="shared" si="24"/>
        <v>500</v>
      </c>
      <c r="W32" s="428">
        <f t="shared" si="24"/>
        <v>500</v>
      </c>
      <c r="X32" s="428">
        <f t="shared" si="24"/>
        <v>600</v>
      </c>
      <c r="Y32" s="428">
        <f t="shared" si="24"/>
        <v>600</v>
      </c>
      <c r="Z32" s="428">
        <f t="shared" si="24"/>
        <v>600</v>
      </c>
      <c r="AA32" s="428">
        <f t="shared" si="24"/>
        <v>600</v>
      </c>
      <c r="AB32" s="428">
        <f t="shared" si="24"/>
        <v>600</v>
      </c>
      <c r="AC32" s="428">
        <f t="shared" si="24"/>
        <v>600</v>
      </c>
      <c r="AD32" s="428">
        <f t="shared" si="24"/>
        <v>600</v>
      </c>
      <c r="AE32" s="428">
        <f t="shared" si="24"/>
        <v>600</v>
      </c>
      <c r="AF32" s="428">
        <f t="shared" si="24"/>
        <v>600</v>
      </c>
      <c r="AG32" s="428">
        <f t="shared" si="24"/>
        <v>600</v>
      </c>
      <c r="AH32" s="428">
        <f t="shared" si="24"/>
        <v>600</v>
      </c>
      <c r="AI32" s="428">
        <f t="shared" si="24"/>
        <v>600</v>
      </c>
      <c r="AJ32" s="428">
        <f t="shared" si="24"/>
        <v>700</v>
      </c>
      <c r="AK32" s="428">
        <f t="shared" si="24"/>
        <v>700</v>
      </c>
      <c r="AL32" s="428">
        <f t="shared" si="24"/>
        <v>700</v>
      </c>
      <c r="AM32" s="428">
        <f t="shared" si="24"/>
        <v>700</v>
      </c>
      <c r="AN32" s="428">
        <f t="shared" si="24"/>
        <v>700</v>
      </c>
      <c r="AO32" s="428">
        <f t="shared" si="24"/>
        <v>700</v>
      </c>
      <c r="AQ32" s="428">
        <f>SUM(F32:H32)</f>
        <v>900</v>
      </c>
      <c r="AR32" s="428">
        <f>SUM(I32:K32)</f>
        <v>1100</v>
      </c>
      <c r="AS32" s="428">
        <f>SUM(L32:N32)</f>
        <v>1200</v>
      </c>
      <c r="AT32" s="428">
        <f>SUM(O32:Q32)</f>
        <v>1200</v>
      </c>
      <c r="AU32" s="428">
        <f>SUM(R32:T32)</f>
        <v>1500</v>
      </c>
      <c r="AV32" s="428">
        <f>SUM(U32:W32)</f>
        <v>1500</v>
      </c>
      <c r="AW32" s="428">
        <f>SUM(X32:Z32)</f>
        <v>1800</v>
      </c>
      <c r="AX32" s="428">
        <f>SUM(AA32:AC32)</f>
        <v>1800</v>
      </c>
      <c r="AY32" s="428">
        <f t="shared" si="0"/>
        <v>1800</v>
      </c>
      <c r="AZ32" s="428">
        <f t="shared" si="1"/>
        <v>1800</v>
      </c>
      <c r="BA32" s="428">
        <f t="shared" si="2"/>
        <v>2100</v>
      </c>
      <c r="BB32" s="428">
        <f>SUM(AM32:AO32)</f>
        <v>2100</v>
      </c>
      <c r="BD32" s="394">
        <f>SUM(AQ32:AT32)</f>
        <v>4400</v>
      </c>
      <c r="BE32" s="394">
        <f>SUM(AU32:AX32)</f>
        <v>6600</v>
      </c>
      <c r="BF32" s="394">
        <f>SUM(AY32:BB32)</f>
        <v>7800</v>
      </c>
    </row>
    <row r="33" spans="1:58">
      <c r="B33" s="435" t="s">
        <v>158</v>
      </c>
      <c r="C33" s="427"/>
      <c r="D33" s="457">
        <v>500</v>
      </c>
      <c r="E33" s="437" t="s">
        <v>123</v>
      </c>
      <c r="F33" s="428">
        <f>$D33</f>
        <v>500</v>
      </c>
      <c r="G33" s="428">
        <f t="shared" ref="G33:AD35" si="25">$D33</f>
        <v>500</v>
      </c>
      <c r="H33" s="428">
        <f t="shared" si="25"/>
        <v>500</v>
      </c>
      <c r="I33" s="428">
        <f t="shared" si="25"/>
        <v>500</v>
      </c>
      <c r="J33" s="428">
        <f t="shared" si="25"/>
        <v>500</v>
      </c>
      <c r="K33" s="428">
        <f t="shared" si="25"/>
        <v>500</v>
      </c>
      <c r="L33" s="428">
        <f t="shared" si="25"/>
        <v>500</v>
      </c>
      <c r="M33" s="428">
        <f t="shared" si="25"/>
        <v>500</v>
      </c>
      <c r="N33" s="428">
        <f t="shared" si="25"/>
        <v>500</v>
      </c>
      <c r="O33" s="428">
        <f t="shared" si="25"/>
        <v>500</v>
      </c>
      <c r="P33" s="428">
        <f t="shared" si="25"/>
        <v>500</v>
      </c>
      <c r="Q33" s="428">
        <f t="shared" si="25"/>
        <v>500</v>
      </c>
      <c r="R33" s="428">
        <f t="shared" si="25"/>
        <v>500</v>
      </c>
      <c r="S33" s="428">
        <f t="shared" si="25"/>
        <v>500</v>
      </c>
      <c r="T33" s="428">
        <f t="shared" si="25"/>
        <v>500</v>
      </c>
      <c r="U33" s="428">
        <f t="shared" si="25"/>
        <v>500</v>
      </c>
      <c r="V33" s="428">
        <f t="shared" si="25"/>
        <v>500</v>
      </c>
      <c r="W33" s="428">
        <f t="shared" si="25"/>
        <v>500</v>
      </c>
      <c r="X33" s="428">
        <f t="shared" si="25"/>
        <v>500</v>
      </c>
      <c r="Y33" s="428">
        <f t="shared" si="25"/>
        <v>500</v>
      </c>
      <c r="Z33" s="428">
        <f t="shared" si="25"/>
        <v>500</v>
      </c>
      <c r="AA33" s="428">
        <f t="shared" si="25"/>
        <v>500</v>
      </c>
      <c r="AB33" s="428">
        <f t="shared" si="25"/>
        <v>500</v>
      </c>
      <c r="AC33" s="428">
        <f t="shared" si="25"/>
        <v>500</v>
      </c>
      <c r="AD33" s="428">
        <f t="shared" si="25"/>
        <v>500</v>
      </c>
      <c r="AE33" s="428">
        <f t="shared" ref="AD33:AO35" si="26">$D33</f>
        <v>500</v>
      </c>
      <c r="AF33" s="428">
        <f t="shared" si="26"/>
        <v>500</v>
      </c>
      <c r="AG33" s="428">
        <f t="shared" si="26"/>
        <v>500</v>
      </c>
      <c r="AH33" s="428">
        <f t="shared" si="26"/>
        <v>500</v>
      </c>
      <c r="AI33" s="428">
        <f t="shared" si="26"/>
        <v>500</v>
      </c>
      <c r="AJ33" s="428">
        <f t="shared" si="26"/>
        <v>500</v>
      </c>
      <c r="AK33" s="428">
        <f t="shared" si="26"/>
        <v>500</v>
      </c>
      <c r="AL33" s="428">
        <f t="shared" si="26"/>
        <v>500</v>
      </c>
      <c r="AM33" s="428">
        <f t="shared" si="26"/>
        <v>500</v>
      </c>
      <c r="AN33" s="428">
        <f t="shared" si="26"/>
        <v>500</v>
      </c>
      <c r="AO33" s="428">
        <f t="shared" si="26"/>
        <v>500</v>
      </c>
      <c r="AQ33" s="428">
        <f>SUM(F33:H33)</f>
        <v>1500</v>
      </c>
      <c r="AR33" s="428">
        <f>SUM(I33:K33)</f>
        <v>1500</v>
      </c>
      <c r="AS33" s="428">
        <f>SUM(L33:N33)</f>
        <v>1500</v>
      </c>
      <c r="AT33" s="428">
        <f>SUM(O33:Q33)</f>
        <v>1500</v>
      </c>
      <c r="AU33" s="428">
        <f>SUM(R33:T33)</f>
        <v>1500</v>
      </c>
      <c r="AV33" s="428">
        <f>SUM(U33:W33)</f>
        <v>1500</v>
      </c>
      <c r="AW33" s="428">
        <f>SUM(X33:Z33)</f>
        <v>1500</v>
      </c>
      <c r="AX33" s="428">
        <f>SUM(AA33:AC33)</f>
        <v>1500</v>
      </c>
      <c r="AY33" s="428">
        <f t="shared" si="0"/>
        <v>1500</v>
      </c>
      <c r="AZ33" s="428">
        <f t="shared" si="1"/>
        <v>1500</v>
      </c>
      <c r="BA33" s="428">
        <f t="shared" si="2"/>
        <v>1500</v>
      </c>
      <c r="BB33" s="428">
        <f>SUM(AM33:AO33)</f>
        <v>1500</v>
      </c>
      <c r="BD33" s="394">
        <f>SUM(AQ33:AT33)</f>
        <v>6000</v>
      </c>
      <c r="BE33" s="394">
        <f>SUM(AU33:AX33)</f>
        <v>6000</v>
      </c>
      <c r="BF33" s="394">
        <f>SUM(AY33:BB33)</f>
        <v>6000</v>
      </c>
    </row>
    <row r="34" spans="1:58">
      <c r="B34" s="435" t="s">
        <v>159</v>
      </c>
      <c r="C34" s="427"/>
      <c r="D34" s="457">
        <v>200</v>
      </c>
      <c r="E34" s="437" t="s">
        <v>123</v>
      </c>
      <c r="F34" s="428">
        <f>$D34</f>
        <v>200</v>
      </c>
      <c r="G34" s="428">
        <f t="shared" si="25"/>
        <v>200</v>
      </c>
      <c r="H34" s="428">
        <f t="shared" si="25"/>
        <v>200</v>
      </c>
      <c r="I34" s="428">
        <f t="shared" si="25"/>
        <v>200</v>
      </c>
      <c r="J34" s="428">
        <f t="shared" si="25"/>
        <v>200</v>
      </c>
      <c r="K34" s="428">
        <f t="shared" si="25"/>
        <v>200</v>
      </c>
      <c r="L34" s="428">
        <f t="shared" si="25"/>
        <v>200</v>
      </c>
      <c r="M34" s="428">
        <f t="shared" si="25"/>
        <v>200</v>
      </c>
      <c r="N34" s="428">
        <f t="shared" si="25"/>
        <v>200</v>
      </c>
      <c r="O34" s="428">
        <f t="shared" si="25"/>
        <v>200</v>
      </c>
      <c r="P34" s="428">
        <f t="shared" si="25"/>
        <v>200</v>
      </c>
      <c r="Q34" s="428">
        <f t="shared" si="25"/>
        <v>200</v>
      </c>
      <c r="R34" s="428">
        <f t="shared" si="25"/>
        <v>200</v>
      </c>
      <c r="S34" s="428">
        <f t="shared" si="25"/>
        <v>200</v>
      </c>
      <c r="T34" s="428">
        <f t="shared" si="25"/>
        <v>200</v>
      </c>
      <c r="U34" s="428">
        <f t="shared" si="25"/>
        <v>200</v>
      </c>
      <c r="V34" s="428">
        <f t="shared" si="25"/>
        <v>200</v>
      </c>
      <c r="W34" s="428">
        <f t="shared" si="25"/>
        <v>200</v>
      </c>
      <c r="X34" s="428">
        <f t="shared" si="25"/>
        <v>200</v>
      </c>
      <c r="Y34" s="428">
        <f t="shared" si="25"/>
        <v>200</v>
      </c>
      <c r="Z34" s="428">
        <f t="shared" si="25"/>
        <v>200</v>
      </c>
      <c r="AA34" s="428">
        <f t="shared" si="25"/>
        <v>200</v>
      </c>
      <c r="AB34" s="428">
        <f t="shared" si="25"/>
        <v>200</v>
      </c>
      <c r="AC34" s="428">
        <f t="shared" si="25"/>
        <v>200</v>
      </c>
      <c r="AD34" s="428">
        <f t="shared" si="26"/>
        <v>200</v>
      </c>
      <c r="AE34" s="428">
        <f t="shared" si="26"/>
        <v>200</v>
      </c>
      <c r="AF34" s="428">
        <f t="shared" si="26"/>
        <v>200</v>
      </c>
      <c r="AG34" s="428">
        <f t="shared" si="26"/>
        <v>200</v>
      </c>
      <c r="AH34" s="428">
        <f t="shared" si="26"/>
        <v>200</v>
      </c>
      <c r="AI34" s="428">
        <f t="shared" si="26"/>
        <v>200</v>
      </c>
      <c r="AJ34" s="428">
        <f t="shared" si="26"/>
        <v>200</v>
      </c>
      <c r="AK34" s="428">
        <f t="shared" si="26"/>
        <v>200</v>
      </c>
      <c r="AL34" s="428">
        <f t="shared" si="26"/>
        <v>200</v>
      </c>
      <c r="AM34" s="428">
        <f t="shared" si="26"/>
        <v>200</v>
      </c>
      <c r="AN34" s="428">
        <f t="shared" si="26"/>
        <v>200</v>
      </c>
      <c r="AO34" s="428">
        <f t="shared" si="26"/>
        <v>200</v>
      </c>
      <c r="AQ34" s="428">
        <f>SUM(F34:H34)</f>
        <v>600</v>
      </c>
      <c r="AR34" s="428">
        <f>SUM(I34:K34)</f>
        <v>600</v>
      </c>
      <c r="AS34" s="428">
        <f>SUM(L34:N34)</f>
        <v>600</v>
      </c>
      <c r="AT34" s="428">
        <f>SUM(O34:Q34)</f>
        <v>600</v>
      </c>
      <c r="AU34" s="428">
        <f>SUM(R34:T34)</f>
        <v>600</v>
      </c>
      <c r="AV34" s="428">
        <f>SUM(U34:W34)</f>
        <v>600</v>
      </c>
      <c r="AW34" s="428">
        <f>SUM(X34:Z34)</f>
        <v>600</v>
      </c>
      <c r="AX34" s="428">
        <f>SUM(AA34:AC34)</f>
        <v>600</v>
      </c>
      <c r="AY34" s="428">
        <f t="shared" si="0"/>
        <v>600</v>
      </c>
      <c r="AZ34" s="428">
        <f t="shared" si="1"/>
        <v>600</v>
      </c>
      <c r="BA34" s="428">
        <f t="shared" si="2"/>
        <v>600</v>
      </c>
      <c r="BB34" s="428">
        <f>SUM(AM34:AO34)</f>
        <v>600</v>
      </c>
      <c r="BD34" s="394">
        <f>SUM(AQ34:AT34)</f>
        <v>2400</v>
      </c>
      <c r="BE34" s="394">
        <f>SUM(AU34:AX34)</f>
        <v>2400</v>
      </c>
      <c r="BF34" s="394">
        <f>SUM(AY34:BB34)</f>
        <v>2400</v>
      </c>
    </row>
    <row r="35" spans="1:58">
      <c r="B35" s="435" t="s">
        <v>160</v>
      </c>
      <c r="C35" s="427"/>
      <c r="D35" s="438">
        <v>1000</v>
      </c>
      <c r="E35" s="437" t="s">
        <v>123</v>
      </c>
      <c r="F35" s="428">
        <f>$D35</f>
        <v>1000</v>
      </c>
      <c r="G35" s="428">
        <f t="shared" si="25"/>
        <v>1000</v>
      </c>
      <c r="H35" s="428">
        <f t="shared" si="25"/>
        <v>1000</v>
      </c>
      <c r="I35" s="428">
        <f t="shared" si="25"/>
        <v>1000</v>
      </c>
      <c r="J35" s="428">
        <f t="shared" si="25"/>
        <v>1000</v>
      </c>
      <c r="K35" s="428">
        <f t="shared" si="25"/>
        <v>1000</v>
      </c>
      <c r="L35" s="428">
        <f t="shared" si="25"/>
        <v>1000</v>
      </c>
      <c r="M35" s="428">
        <f t="shared" si="25"/>
        <v>1000</v>
      </c>
      <c r="N35" s="428">
        <f t="shared" si="25"/>
        <v>1000</v>
      </c>
      <c r="O35" s="428">
        <f t="shared" si="25"/>
        <v>1000</v>
      </c>
      <c r="P35" s="428">
        <f t="shared" si="25"/>
        <v>1000</v>
      </c>
      <c r="Q35" s="428">
        <f t="shared" si="25"/>
        <v>1000</v>
      </c>
      <c r="R35" s="428">
        <f t="shared" si="25"/>
        <v>1000</v>
      </c>
      <c r="S35" s="428">
        <f t="shared" si="25"/>
        <v>1000</v>
      </c>
      <c r="T35" s="428">
        <f t="shared" si="25"/>
        <v>1000</v>
      </c>
      <c r="U35" s="428">
        <f t="shared" si="25"/>
        <v>1000</v>
      </c>
      <c r="V35" s="428">
        <f t="shared" si="25"/>
        <v>1000</v>
      </c>
      <c r="W35" s="428">
        <f t="shared" si="25"/>
        <v>1000</v>
      </c>
      <c r="X35" s="428">
        <f t="shared" si="25"/>
        <v>1000</v>
      </c>
      <c r="Y35" s="428">
        <f t="shared" si="25"/>
        <v>1000</v>
      </c>
      <c r="Z35" s="428">
        <f t="shared" si="25"/>
        <v>1000</v>
      </c>
      <c r="AA35" s="428">
        <f t="shared" si="25"/>
        <v>1000</v>
      </c>
      <c r="AB35" s="428">
        <f t="shared" si="25"/>
        <v>1000</v>
      </c>
      <c r="AC35" s="428">
        <f t="shared" si="25"/>
        <v>1000</v>
      </c>
      <c r="AD35" s="428">
        <f t="shared" si="26"/>
        <v>1000</v>
      </c>
      <c r="AE35" s="428">
        <f t="shared" si="26"/>
        <v>1000</v>
      </c>
      <c r="AF35" s="428">
        <f t="shared" si="26"/>
        <v>1000</v>
      </c>
      <c r="AG35" s="428">
        <f t="shared" si="26"/>
        <v>1000</v>
      </c>
      <c r="AH35" s="428">
        <f t="shared" si="26"/>
        <v>1000</v>
      </c>
      <c r="AI35" s="428">
        <f t="shared" si="26"/>
        <v>1000</v>
      </c>
      <c r="AJ35" s="428">
        <f t="shared" si="26"/>
        <v>1000</v>
      </c>
      <c r="AK35" s="428">
        <f t="shared" si="26"/>
        <v>1000</v>
      </c>
      <c r="AL35" s="428">
        <f t="shared" si="26"/>
        <v>1000</v>
      </c>
      <c r="AM35" s="428">
        <f t="shared" si="26"/>
        <v>1000</v>
      </c>
      <c r="AN35" s="428">
        <f t="shared" si="26"/>
        <v>1000</v>
      </c>
      <c r="AO35" s="428">
        <f t="shared" si="26"/>
        <v>1000</v>
      </c>
      <c r="AQ35" s="428">
        <f>SUM(F35:H35)</f>
        <v>3000</v>
      </c>
      <c r="AR35" s="428">
        <f>SUM(I35:K35)</f>
        <v>3000</v>
      </c>
      <c r="AS35" s="428">
        <f>SUM(L35:N35)</f>
        <v>3000</v>
      </c>
      <c r="AT35" s="428">
        <f>SUM(O35:Q35)</f>
        <v>3000</v>
      </c>
      <c r="AU35" s="428">
        <f>SUM(R35:T35)</f>
        <v>3000</v>
      </c>
      <c r="AV35" s="428">
        <f>SUM(U35:W35)</f>
        <v>3000</v>
      </c>
      <c r="AW35" s="428">
        <f>SUM(X35:Z35)</f>
        <v>3000</v>
      </c>
      <c r="AX35" s="428">
        <f>SUM(AA35:AC35)</f>
        <v>3000</v>
      </c>
      <c r="AY35" s="428">
        <f t="shared" si="0"/>
        <v>3000</v>
      </c>
      <c r="AZ35" s="428">
        <f t="shared" si="1"/>
        <v>3000</v>
      </c>
      <c r="BA35" s="428">
        <f t="shared" si="2"/>
        <v>3000</v>
      </c>
      <c r="BB35" s="428">
        <f>SUM(AM35:AO35)</f>
        <v>3000</v>
      </c>
      <c r="BD35" s="394">
        <f>SUM(AQ35:AT35)</f>
        <v>12000</v>
      </c>
      <c r="BE35" s="394">
        <f>SUM(AU35:AX35)</f>
        <v>12000</v>
      </c>
      <c r="BF35" s="394">
        <f>SUM(AY35:BB35)</f>
        <v>12000</v>
      </c>
    </row>
    <row r="36" spans="1:58" ht="6" customHeight="1">
      <c r="B36" s="429"/>
      <c r="C36" s="427"/>
      <c r="D36" s="427"/>
      <c r="E36" s="427"/>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Q36" s="430"/>
      <c r="AR36" s="430"/>
      <c r="AS36" s="430"/>
      <c r="AT36" s="430"/>
      <c r="AU36" s="430"/>
      <c r="AV36" s="430"/>
      <c r="AW36" s="430"/>
      <c r="AX36" s="430"/>
      <c r="AY36" s="428"/>
      <c r="AZ36" s="428"/>
      <c r="BA36" s="428"/>
      <c r="BB36" s="428"/>
      <c r="BD36" s="450"/>
      <c r="BE36" s="394"/>
      <c r="BF36" s="450"/>
    </row>
    <row r="37" spans="1:58">
      <c r="B37" s="432" t="str">
        <f>"TOTAL "&amp;B30</f>
        <v>TOTAL EQUIPMENT &amp; TELECOM</v>
      </c>
      <c r="C37" s="433"/>
      <c r="D37" s="433"/>
      <c r="E37" s="433"/>
      <c r="F37" s="434">
        <f>SUM(F31:F36)</f>
        <v>11000</v>
      </c>
      <c r="G37" s="434">
        <f t="shared" ref="G37:AW37" si="27">SUM(G31:G36)</f>
        <v>2000</v>
      </c>
      <c r="H37" s="434">
        <f t="shared" si="27"/>
        <v>2000</v>
      </c>
      <c r="I37" s="434">
        <f t="shared" si="27"/>
        <v>2000</v>
      </c>
      <c r="J37" s="434">
        <f t="shared" si="27"/>
        <v>5100</v>
      </c>
      <c r="K37" s="434">
        <f t="shared" si="27"/>
        <v>2100</v>
      </c>
      <c r="L37" s="434">
        <f t="shared" si="27"/>
        <v>2100</v>
      </c>
      <c r="M37" s="434">
        <f t="shared" si="27"/>
        <v>2100</v>
      </c>
      <c r="N37" s="434">
        <f t="shared" si="27"/>
        <v>2100</v>
      </c>
      <c r="O37" s="434">
        <f t="shared" si="27"/>
        <v>2100</v>
      </c>
      <c r="P37" s="434">
        <f t="shared" si="27"/>
        <v>2100</v>
      </c>
      <c r="Q37" s="434">
        <f t="shared" si="27"/>
        <v>2100</v>
      </c>
      <c r="R37" s="434">
        <f t="shared" si="27"/>
        <v>5200</v>
      </c>
      <c r="S37" s="434">
        <f t="shared" si="27"/>
        <v>2200</v>
      </c>
      <c r="T37" s="434">
        <f t="shared" si="27"/>
        <v>2200</v>
      </c>
      <c r="U37" s="434">
        <f t="shared" si="27"/>
        <v>2200</v>
      </c>
      <c r="V37" s="434">
        <f t="shared" si="27"/>
        <v>2200</v>
      </c>
      <c r="W37" s="434">
        <f t="shared" si="27"/>
        <v>2200</v>
      </c>
      <c r="X37" s="434">
        <f t="shared" si="27"/>
        <v>5300</v>
      </c>
      <c r="Y37" s="434">
        <f t="shared" si="27"/>
        <v>2300</v>
      </c>
      <c r="Z37" s="434">
        <f t="shared" si="27"/>
        <v>2300</v>
      </c>
      <c r="AA37" s="434">
        <f t="shared" si="27"/>
        <v>2300</v>
      </c>
      <c r="AB37" s="434">
        <f t="shared" si="27"/>
        <v>2300</v>
      </c>
      <c r="AC37" s="434">
        <f t="shared" si="27"/>
        <v>2300</v>
      </c>
      <c r="AD37" s="434">
        <f t="shared" si="27"/>
        <v>2300</v>
      </c>
      <c r="AE37" s="434">
        <f t="shared" si="27"/>
        <v>2300</v>
      </c>
      <c r="AF37" s="434">
        <f t="shared" si="27"/>
        <v>2300</v>
      </c>
      <c r="AG37" s="434">
        <f t="shared" si="27"/>
        <v>2300</v>
      </c>
      <c r="AH37" s="434">
        <f t="shared" si="27"/>
        <v>2300</v>
      </c>
      <c r="AI37" s="434">
        <f t="shared" si="27"/>
        <v>2300</v>
      </c>
      <c r="AJ37" s="434">
        <f t="shared" si="27"/>
        <v>5400</v>
      </c>
      <c r="AK37" s="434">
        <f t="shared" si="27"/>
        <v>2400</v>
      </c>
      <c r="AL37" s="434">
        <f t="shared" si="27"/>
        <v>2400</v>
      </c>
      <c r="AM37" s="434">
        <f t="shared" si="27"/>
        <v>2400</v>
      </c>
      <c r="AN37" s="434">
        <f t="shared" si="27"/>
        <v>2400</v>
      </c>
      <c r="AO37" s="434">
        <f t="shared" si="27"/>
        <v>2400</v>
      </c>
      <c r="AQ37" s="434">
        <f t="shared" si="27"/>
        <v>15000</v>
      </c>
      <c r="AR37" s="434">
        <f t="shared" si="27"/>
        <v>9200</v>
      </c>
      <c r="AS37" s="434">
        <f>SUM(L37:N37)</f>
        <v>6300</v>
      </c>
      <c r="AT37" s="434">
        <f>SUM(O37:Q37)</f>
        <v>6300</v>
      </c>
      <c r="AU37" s="434">
        <f t="shared" si="27"/>
        <v>9600</v>
      </c>
      <c r="AV37" s="434">
        <f t="shared" si="27"/>
        <v>6600</v>
      </c>
      <c r="AW37" s="434">
        <f t="shared" si="27"/>
        <v>9900</v>
      </c>
      <c r="AX37" s="434">
        <f>SUM(AX31:AX36)</f>
        <v>6900</v>
      </c>
      <c r="AY37" s="434">
        <f t="shared" ref="AY37:BB37" si="28">SUM(AY31:AY36)</f>
        <v>6900</v>
      </c>
      <c r="AZ37" s="434">
        <f t="shared" si="28"/>
        <v>6900</v>
      </c>
      <c r="BA37" s="434">
        <f t="shared" si="28"/>
        <v>10200</v>
      </c>
      <c r="BB37" s="434">
        <f t="shared" si="28"/>
        <v>7200</v>
      </c>
      <c r="BD37" s="449">
        <f>SUM(AQ37:AT37)</f>
        <v>36800</v>
      </c>
      <c r="BE37" s="449">
        <f>SUM(AU37:AX37)</f>
        <v>33000</v>
      </c>
      <c r="BF37" s="449">
        <f>SUM(AY37:BB37)</f>
        <v>31200</v>
      </c>
    </row>
    <row r="38" spans="1:58" s="83" customFormat="1" ht="12" customHeight="1">
      <c r="A38" s="32"/>
      <c r="B38" s="424"/>
      <c r="C38" s="424"/>
      <c r="D38" s="424"/>
      <c r="E38" s="87"/>
      <c r="F38" s="88"/>
      <c r="G38" s="87"/>
      <c r="H38" s="87"/>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Q38" s="86"/>
      <c r="AR38" s="86"/>
      <c r="AS38" s="86"/>
      <c r="AT38" s="86"/>
      <c r="AU38" s="86"/>
      <c r="AV38" s="86"/>
      <c r="AW38" s="86"/>
      <c r="AX38" s="86"/>
      <c r="AY38" s="428"/>
      <c r="AZ38" s="428"/>
      <c r="BA38" s="428"/>
      <c r="BB38" s="428"/>
      <c r="BC38" s="1"/>
      <c r="BD38" s="394"/>
      <c r="BE38" s="394"/>
      <c r="BF38" s="394"/>
    </row>
    <row r="39" spans="1:58">
      <c r="B39" s="4" t="s">
        <v>132</v>
      </c>
      <c r="C39" s="427"/>
      <c r="D39" s="427"/>
      <c r="E39" s="427"/>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Q39" s="428"/>
      <c r="AR39" s="428"/>
      <c r="AS39" s="428"/>
      <c r="AT39" s="428"/>
      <c r="AU39" s="428"/>
      <c r="AV39" s="428"/>
      <c r="AW39" s="428"/>
      <c r="AX39" s="428"/>
      <c r="AY39" s="428"/>
      <c r="AZ39" s="428"/>
      <c r="BA39" s="428"/>
      <c r="BB39" s="428"/>
      <c r="BD39" s="394"/>
      <c r="BE39" s="394"/>
      <c r="BF39" s="394"/>
    </row>
    <row r="40" spans="1:58">
      <c r="B40" s="435" t="s">
        <v>133</v>
      </c>
      <c r="C40" s="427"/>
      <c r="D40" s="436">
        <v>4000</v>
      </c>
      <c r="E40" s="437" t="s">
        <v>127</v>
      </c>
      <c r="F40" s="428">
        <f>$D40*F$6</f>
        <v>12000</v>
      </c>
      <c r="G40" s="428">
        <f t="shared" ref="G40:AO40" si="29">$D40*G$6</f>
        <v>12000</v>
      </c>
      <c r="H40" s="428">
        <f t="shared" si="29"/>
        <v>12000</v>
      </c>
      <c r="I40" s="428">
        <f t="shared" si="29"/>
        <v>12000</v>
      </c>
      <c r="J40" s="428">
        <f t="shared" si="29"/>
        <v>16000</v>
      </c>
      <c r="K40" s="428">
        <f t="shared" si="29"/>
        <v>16000</v>
      </c>
      <c r="L40" s="428">
        <f t="shared" si="29"/>
        <v>16000</v>
      </c>
      <c r="M40" s="428">
        <f t="shared" si="29"/>
        <v>16000</v>
      </c>
      <c r="N40" s="428">
        <f t="shared" si="29"/>
        <v>16000</v>
      </c>
      <c r="O40" s="428">
        <f t="shared" si="29"/>
        <v>16000</v>
      </c>
      <c r="P40" s="428">
        <f t="shared" si="29"/>
        <v>16000</v>
      </c>
      <c r="Q40" s="428">
        <f t="shared" si="29"/>
        <v>16000</v>
      </c>
      <c r="R40" s="428">
        <f t="shared" si="29"/>
        <v>20000</v>
      </c>
      <c r="S40" s="428">
        <f t="shared" si="29"/>
        <v>20000</v>
      </c>
      <c r="T40" s="428">
        <f t="shared" si="29"/>
        <v>20000</v>
      </c>
      <c r="U40" s="428">
        <f t="shared" si="29"/>
        <v>20000</v>
      </c>
      <c r="V40" s="428">
        <f t="shared" si="29"/>
        <v>20000</v>
      </c>
      <c r="W40" s="428">
        <f t="shared" si="29"/>
        <v>20000</v>
      </c>
      <c r="X40" s="428">
        <f t="shared" si="29"/>
        <v>24000</v>
      </c>
      <c r="Y40" s="428">
        <f t="shared" si="29"/>
        <v>24000</v>
      </c>
      <c r="Z40" s="428">
        <f t="shared" si="29"/>
        <v>24000</v>
      </c>
      <c r="AA40" s="428">
        <f t="shared" si="29"/>
        <v>24000</v>
      </c>
      <c r="AB40" s="428">
        <f t="shared" si="29"/>
        <v>24000</v>
      </c>
      <c r="AC40" s="428">
        <f t="shared" si="29"/>
        <v>24000</v>
      </c>
      <c r="AD40" s="428">
        <f t="shared" si="29"/>
        <v>24000</v>
      </c>
      <c r="AE40" s="428">
        <f t="shared" si="29"/>
        <v>24000</v>
      </c>
      <c r="AF40" s="428">
        <f t="shared" si="29"/>
        <v>24000</v>
      </c>
      <c r="AG40" s="428">
        <f t="shared" si="29"/>
        <v>24000</v>
      </c>
      <c r="AH40" s="428">
        <f t="shared" si="29"/>
        <v>24000</v>
      </c>
      <c r="AI40" s="428">
        <f t="shared" si="29"/>
        <v>24000</v>
      </c>
      <c r="AJ40" s="428">
        <f t="shared" si="29"/>
        <v>28000</v>
      </c>
      <c r="AK40" s="428">
        <f t="shared" si="29"/>
        <v>28000</v>
      </c>
      <c r="AL40" s="428">
        <f t="shared" si="29"/>
        <v>28000</v>
      </c>
      <c r="AM40" s="428">
        <f t="shared" si="29"/>
        <v>28000</v>
      </c>
      <c r="AN40" s="428">
        <f t="shared" si="29"/>
        <v>28000</v>
      </c>
      <c r="AO40" s="428">
        <f t="shared" si="29"/>
        <v>28000</v>
      </c>
      <c r="AQ40" s="428">
        <f>SUM(F40:H40)</f>
        <v>36000</v>
      </c>
      <c r="AR40" s="428">
        <f>SUM(I40:K40)</f>
        <v>44000</v>
      </c>
      <c r="AS40" s="428">
        <f>SUM(L40:N40)</f>
        <v>48000</v>
      </c>
      <c r="AT40" s="428">
        <f>SUM(O40:Q40)</f>
        <v>48000</v>
      </c>
      <c r="AU40" s="428">
        <f>SUM(R40:T40)</f>
        <v>60000</v>
      </c>
      <c r="AV40" s="428">
        <f>SUM(U40:W40)</f>
        <v>60000</v>
      </c>
      <c r="AW40" s="428">
        <f>SUM(X40:Z40)</f>
        <v>72000</v>
      </c>
      <c r="AX40" s="428">
        <f>SUM(AA40:AC40)</f>
        <v>72000</v>
      </c>
      <c r="AY40" s="428">
        <f t="shared" si="0"/>
        <v>72000</v>
      </c>
      <c r="AZ40" s="428">
        <f>SUM(AG40:AI40)</f>
        <v>72000</v>
      </c>
      <c r="BA40" s="428">
        <f t="shared" si="2"/>
        <v>84000</v>
      </c>
      <c r="BB40" s="428">
        <f>SUM(AM40:AO40)</f>
        <v>84000</v>
      </c>
      <c r="BD40" s="394">
        <f>SUM(AQ40:AT40)</f>
        <v>176000</v>
      </c>
      <c r="BE40" s="394">
        <f>SUM(AU40:AX40)</f>
        <v>264000</v>
      </c>
      <c r="BF40" s="394">
        <f>SUM(AY40:BB40)</f>
        <v>312000</v>
      </c>
    </row>
    <row r="41" spans="1:58">
      <c r="B41" s="435" t="s">
        <v>124</v>
      </c>
      <c r="C41" s="427"/>
      <c r="D41" s="427"/>
      <c r="E41" s="427"/>
      <c r="F41" s="430">
        <v>0</v>
      </c>
      <c r="G41" s="430">
        <v>0</v>
      </c>
      <c r="H41" s="430">
        <v>0</v>
      </c>
      <c r="I41" s="430">
        <v>0</v>
      </c>
      <c r="J41" s="430">
        <v>0</v>
      </c>
      <c r="K41" s="430">
        <v>0</v>
      </c>
      <c r="L41" s="430">
        <v>0</v>
      </c>
      <c r="M41" s="430">
        <v>0</v>
      </c>
      <c r="N41" s="430">
        <v>0</v>
      </c>
      <c r="O41" s="430">
        <v>0</v>
      </c>
      <c r="P41" s="430">
        <v>0</v>
      </c>
      <c r="Q41" s="430">
        <v>0</v>
      </c>
      <c r="R41" s="430">
        <v>0</v>
      </c>
      <c r="S41" s="430">
        <v>0</v>
      </c>
      <c r="T41" s="430">
        <v>0</v>
      </c>
      <c r="U41" s="430">
        <v>0</v>
      </c>
      <c r="V41" s="430">
        <v>0</v>
      </c>
      <c r="W41" s="430">
        <v>0</v>
      </c>
      <c r="X41" s="430">
        <v>0</v>
      </c>
      <c r="Y41" s="430">
        <v>0</v>
      </c>
      <c r="Z41" s="430">
        <v>0</v>
      </c>
      <c r="AA41" s="430">
        <v>0</v>
      </c>
      <c r="AB41" s="430">
        <v>0</v>
      </c>
      <c r="AC41" s="430">
        <v>0</v>
      </c>
      <c r="AD41" s="430">
        <v>0</v>
      </c>
      <c r="AE41" s="430">
        <v>0</v>
      </c>
      <c r="AF41" s="430">
        <v>0</v>
      </c>
      <c r="AG41" s="430">
        <v>0</v>
      </c>
      <c r="AH41" s="430">
        <v>0</v>
      </c>
      <c r="AI41" s="430">
        <v>0</v>
      </c>
      <c r="AJ41" s="430">
        <v>0</v>
      </c>
      <c r="AK41" s="430">
        <v>0</v>
      </c>
      <c r="AL41" s="430">
        <v>0</v>
      </c>
      <c r="AM41" s="430">
        <v>0</v>
      </c>
      <c r="AN41" s="430">
        <v>0</v>
      </c>
      <c r="AO41" s="430">
        <v>0</v>
      </c>
      <c r="AQ41" s="428">
        <f>SUM(F41:H41)</f>
        <v>0</v>
      </c>
      <c r="AR41" s="428">
        <f>SUM(I41:K41)</f>
        <v>0</v>
      </c>
      <c r="AS41" s="428">
        <f>SUM(L41:N41)</f>
        <v>0</v>
      </c>
      <c r="AT41" s="428">
        <f>SUM(O41:Q41)</f>
        <v>0</v>
      </c>
      <c r="AU41" s="428">
        <f>SUM(R41:T41)</f>
        <v>0</v>
      </c>
      <c r="AV41" s="428">
        <f>SUM(U41:W41)</f>
        <v>0</v>
      </c>
      <c r="AW41" s="428">
        <f>SUM(X41:Z41)</f>
        <v>0</v>
      </c>
      <c r="AX41" s="428">
        <f>SUM(AA41:AC41)</f>
        <v>0</v>
      </c>
      <c r="AY41" s="428">
        <f t="shared" si="0"/>
        <v>0</v>
      </c>
      <c r="AZ41" s="428">
        <f t="shared" si="1"/>
        <v>0</v>
      </c>
      <c r="BA41" s="428">
        <f t="shared" si="2"/>
        <v>0</v>
      </c>
      <c r="BB41" s="428">
        <f>SUM(AM41:AO41)</f>
        <v>0</v>
      </c>
      <c r="BD41" s="394">
        <f>SUM(AQ41:AT41)</f>
        <v>0</v>
      </c>
      <c r="BE41" s="394">
        <f>SUM(AU41:AX41)</f>
        <v>0</v>
      </c>
      <c r="BF41" s="394">
        <f>SUM(AY41:BB41)</f>
        <v>0</v>
      </c>
    </row>
    <row r="42" spans="1:58" ht="6" customHeight="1">
      <c r="B42" s="429"/>
      <c r="C42" s="427"/>
      <c r="D42" s="427"/>
      <c r="E42" s="427"/>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Q42" s="430"/>
      <c r="AR42" s="430"/>
      <c r="AS42" s="430"/>
      <c r="AT42" s="430"/>
      <c r="AU42" s="430"/>
      <c r="AV42" s="430"/>
      <c r="AW42" s="430"/>
      <c r="AX42" s="430"/>
      <c r="AY42" s="428"/>
      <c r="AZ42" s="428"/>
      <c r="BA42" s="428"/>
      <c r="BB42" s="428"/>
      <c r="BD42" s="394"/>
      <c r="BE42" s="394"/>
      <c r="BF42" s="394"/>
    </row>
    <row r="43" spans="1:58">
      <c r="B43" s="432" t="str">
        <f>"TOTAL "&amp;B39</f>
        <v>TOTAL T&amp;E</v>
      </c>
      <c r="C43" s="433"/>
      <c r="D43" s="433"/>
      <c r="E43" s="433"/>
      <c r="F43" s="434">
        <f>SUM(F40:F42)</f>
        <v>12000</v>
      </c>
      <c r="G43" s="434">
        <f t="shared" ref="G43:AO43" si="30">SUM(G40:G42)</f>
        <v>12000</v>
      </c>
      <c r="H43" s="434">
        <f t="shared" si="30"/>
        <v>12000</v>
      </c>
      <c r="I43" s="434">
        <f t="shared" si="30"/>
        <v>12000</v>
      </c>
      <c r="J43" s="434">
        <f t="shared" si="30"/>
        <v>16000</v>
      </c>
      <c r="K43" s="434">
        <f t="shared" si="30"/>
        <v>16000</v>
      </c>
      <c r="L43" s="434">
        <f t="shared" si="30"/>
        <v>16000</v>
      </c>
      <c r="M43" s="434">
        <f t="shared" si="30"/>
        <v>16000</v>
      </c>
      <c r="N43" s="434">
        <f t="shared" si="30"/>
        <v>16000</v>
      </c>
      <c r="O43" s="434">
        <f t="shared" si="30"/>
        <v>16000</v>
      </c>
      <c r="P43" s="434">
        <f t="shared" si="30"/>
        <v>16000</v>
      </c>
      <c r="Q43" s="434">
        <f t="shared" si="30"/>
        <v>16000</v>
      </c>
      <c r="R43" s="434">
        <f t="shared" si="30"/>
        <v>20000</v>
      </c>
      <c r="S43" s="434">
        <f t="shared" si="30"/>
        <v>20000</v>
      </c>
      <c r="T43" s="434">
        <f t="shared" si="30"/>
        <v>20000</v>
      </c>
      <c r="U43" s="434">
        <f t="shared" si="30"/>
        <v>20000</v>
      </c>
      <c r="V43" s="434">
        <f t="shared" si="30"/>
        <v>20000</v>
      </c>
      <c r="W43" s="434">
        <f t="shared" si="30"/>
        <v>20000</v>
      </c>
      <c r="X43" s="434">
        <f t="shared" si="30"/>
        <v>24000</v>
      </c>
      <c r="Y43" s="434">
        <f t="shared" si="30"/>
        <v>24000</v>
      </c>
      <c r="Z43" s="434">
        <f t="shared" si="30"/>
        <v>24000</v>
      </c>
      <c r="AA43" s="434">
        <f t="shared" si="30"/>
        <v>24000</v>
      </c>
      <c r="AB43" s="434">
        <f t="shared" si="30"/>
        <v>24000</v>
      </c>
      <c r="AC43" s="434">
        <f t="shared" si="30"/>
        <v>24000</v>
      </c>
      <c r="AD43" s="434">
        <f t="shared" si="30"/>
        <v>24000</v>
      </c>
      <c r="AE43" s="434">
        <f t="shared" si="30"/>
        <v>24000</v>
      </c>
      <c r="AF43" s="434">
        <f t="shared" si="30"/>
        <v>24000</v>
      </c>
      <c r="AG43" s="434">
        <f t="shared" si="30"/>
        <v>24000</v>
      </c>
      <c r="AH43" s="434">
        <f t="shared" si="30"/>
        <v>24000</v>
      </c>
      <c r="AI43" s="434">
        <f t="shared" si="30"/>
        <v>24000</v>
      </c>
      <c r="AJ43" s="434">
        <f t="shared" si="30"/>
        <v>28000</v>
      </c>
      <c r="AK43" s="434">
        <f t="shared" si="30"/>
        <v>28000</v>
      </c>
      <c r="AL43" s="434">
        <f t="shared" si="30"/>
        <v>28000</v>
      </c>
      <c r="AM43" s="434">
        <f t="shared" si="30"/>
        <v>28000</v>
      </c>
      <c r="AN43" s="434">
        <f t="shared" si="30"/>
        <v>28000</v>
      </c>
      <c r="AO43" s="434">
        <f t="shared" si="30"/>
        <v>28000</v>
      </c>
      <c r="AQ43" s="434">
        <f>SUM(F43:H43)</f>
        <v>36000</v>
      </c>
      <c r="AR43" s="434">
        <f>SUM(I43:K43)</f>
        <v>44000</v>
      </c>
      <c r="AS43" s="434">
        <f>SUM(L43:N43)</f>
        <v>48000</v>
      </c>
      <c r="AT43" s="434">
        <f>SUM(O43:Q43)</f>
        <v>48000</v>
      </c>
      <c r="AU43" s="434">
        <f t="shared" ref="AU43:AW43" si="31">SUM(AU40:AU42)</f>
        <v>60000</v>
      </c>
      <c r="AV43" s="434">
        <f t="shared" si="31"/>
        <v>60000</v>
      </c>
      <c r="AW43" s="434">
        <f t="shared" si="31"/>
        <v>72000</v>
      </c>
      <c r="AX43" s="434">
        <f>SUM(AX40:AX42)</f>
        <v>72000</v>
      </c>
      <c r="AY43" s="434">
        <f t="shared" ref="AY43:BB43" si="32">SUM(AY40:AY42)</f>
        <v>72000</v>
      </c>
      <c r="AZ43" s="434">
        <f t="shared" si="32"/>
        <v>72000</v>
      </c>
      <c r="BA43" s="434">
        <f t="shared" si="32"/>
        <v>84000</v>
      </c>
      <c r="BB43" s="434">
        <f t="shared" si="32"/>
        <v>84000</v>
      </c>
      <c r="BD43" s="449">
        <f>SUM(AQ43:AT43)</f>
        <v>176000</v>
      </c>
      <c r="BE43" s="449">
        <f>SUM(AU43:AX43)</f>
        <v>264000</v>
      </c>
      <c r="BF43" s="449">
        <f>SUM(AY43:BB43)</f>
        <v>312000</v>
      </c>
    </row>
    <row r="44" spans="1:58">
      <c r="AY44" s="428"/>
      <c r="AZ44" s="428"/>
      <c r="BA44" s="428"/>
      <c r="BB44" s="428"/>
      <c r="BD44" s="334"/>
      <c r="BE44" s="334"/>
      <c r="BF44" s="334"/>
    </row>
    <row r="45" spans="1:58">
      <c r="B45" s="4" t="s">
        <v>161</v>
      </c>
      <c r="C45" s="427"/>
      <c r="D45" s="427"/>
      <c r="E45" s="427"/>
      <c r="F45" s="428"/>
      <c r="G45" s="428"/>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Q45" s="428"/>
      <c r="AR45" s="428"/>
      <c r="AS45" s="428"/>
      <c r="AT45" s="428"/>
      <c r="AU45" s="428"/>
      <c r="AV45" s="428"/>
      <c r="AW45" s="428"/>
      <c r="AX45" s="428"/>
      <c r="AY45" s="428"/>
      <c r="AZ45" s="428"/>
      <c r="BA45" s="428"/>
      <c r="BB45" s="428"/>
      <c r="BD45" s="394"/>
      <c r="BE45" s="394"/>
      <c r="BF45" s="394"/>
    </row>
    <row r="46" spans="1:58">
      <c r="B46" s="435" t="s">
        <v>162</v>
      </c>
      <c r="C46" s="427"/>
      <c r="D46" s="391">
        <v>4000</v>
      </c>
      <c r="E46" s="437" t="s">
        <v>149</v>
      </c>
      <c r="F46" s="430">
        <v>0</v>
      </c>
      <c r="G46" s="430">
        <v>0</v>
      </c>
      <c r="H46" s="430">
        <v>0</v>
      </c>
      <c r="I46" s="430">
        <v>0</v>
      </c>
      <c r="J46" s="430">
        <v>0</v>
      </c>
      <c r="K46" s="428">
        <f>$D46</f>
        <v>4000</v>
      </c>
      <c r="L46" s="430">
        <v>0</v>
      </c>
      <c r="M46" s="430">
        <v>0</v>
      </c>
      <c r="N46" s="430">
        <v>0</v>
      </c>
      <c r="O46" s="430">
        <v>0</v>
      </c>
      <c r="P46" s="430">
        <v>0</v>
      </c>
      <c r="Q46" s="430">
        <v>0</v>
      </c>
      <c r="R46" s="430">
        <v>0</v>
      </c>
      <c r="S46" s="430">
        <v>0</v>
      </c>
      <c r="T46" s="430">
        <v>0</v>
      </c>
      <c r="U46" s="430">
        <v>0</v>
      </c>
      <c r="V46" s="430">
        <v>0</v>
      </c>
      <c r="W46" s="428">
        <f>$D46</f>
        <v>4000</v>
      </c>
      <c r="X46" s="430">
        <v>0</v>
      </c>
      <c r="Y46" s="430">
        <v>0</v>
      </c>
      <c r="Z46" s="430">
        <v>0</v>
      </c>
      <c r="AA46" s="430">
        <v>0</v>
      </c>
      <c r="AB46" s="430">
        <v>0</v>
      </c>
      <c r="AC46" s="430">
        <v>0</v>
      </c>
      <c r="AD46" s="430">
        <v>0</v>
      </c>
      <c r="AE46" s="430">
        <v>0</v>
      </c>
      <c r="AF46" s="430">
        <v>0</v>
      </c>
      <c r="AG46" s="430">
        <v>0</v>
      </c>
      <c r="AH46" s="430">
        <v>0</v>
      </c>
      <c r="AI46" s="428">
        <f>$D46</f>
        <v>4000</v>
      </c>
      <c r="AJ46" s="430">
        <v>0</v>
      </c>
      <c r="AK46" s="430">
        <v>0</v>
      </c>
      <c r="AL46" s="430">
        <v>0</v>
      </c>
      <c r="AM46" s="430">
        <v>0</v>
      </c>
      <c r="AN46" s="430">
        <v>0</v>
      </c>
      <c r="AO46" s="430">
        <v>0</v>
      </c>
      <c r="AP46" s="430"/>
      <c r="AQ46" s="428">
        <f>SUM(F46:H46)</f>
        <v>0</v>
      </c>
      <c r="AR46" s="428">
        <f>SUM(I46:K46)</f>
        <v>4000</v>
      </c>
      <c r="AS46" s="428">
        <f>SUM(L46:N46)</f>
        <v>0</v>
      </c>
      <c r="AT46" s="428">
        <f>SUM(O46:Q46)</f>
        <v>0</v>
      </c>
      <c r="AU46" s="428">
        <f>SUM(R46:T46)</f>
        <v>0</v>
      </c>
      <c r="AV46" s="428">
        <f>SUM(U46:W46)</f>
        <v>4000</v>
      </c>
      <c r="AW46" s="428">
        <f>SUM(X46:Z46)</f>
        <v>0</v>
      </c>
      <c r="AX46" s="428">
        <f>SUM(AA46:AC46)</f>
        <v>0</v>
      </c>
      <c r="AY46" s="428">
        <f t="shared" si="0"/>
        <v>0</v>
      </c>
      <c r="AZ46" s="428">
        <f t="shared" si="1"/>
        <v>4000</v>
      </c>
      <c r="BA46" s="428">
        <f t="shared" si="2"/>
        <v>0</v>
      </c>
      <c r="BB46" s="428">
        <f>SUM(AM46:AO46)</f>
        <v>0</v>
      </c>
      <c r="BD46" s="394">
        <f>SUM(AQ46:AT46)</f>
        <v>4000</v>
      </c>
      <c r="BE46" s="394">
        <f>SUM(AU46:AX46)</f>
        <v>4000</v>
      </c>
      <c r="BF46" s="394">
        <f>SUM(AY46:BB46)</f>
        <v>4000</v>
      </c>
    </row>
    <row r="47" spans="1:58">
      <c r="B47" s="435" t="s">
        <v>163</v>
      </c>
      <c r="C47" s="427"/>
      <c r="D47" s="457">
        <v>4000</v>
      </c>
      <c r="E47" s="437" t="s">
        <v>149</v>
      </c>
      <c r="F47" s="430">
        <v>0</v>
      </c>
      <c r="G47" s="430">
        <v>0</v>
      </c>
      <c r="H47" s="430">
        <v>0</v>
      </c>
      <c r="I47" s="430">
        <v>0</v>
      </c>
      <c r="J47" s="430">
        <v>0</v>
      </c>
      <c r="K47" s="430">
        <v>0</v>
      </c>
      <c r="L47" s="430">
        <v>0</v>
      </c>
      <c r="M47" s="430">
        <v>0</v>
      </c>
      <c r="N47" s="430">
        <v>0</v>
      </c>
      <c r="O47" s="430">
        <v>0</v>
      </c>
      <c r="P47" s="428">
        <f>$D47</f>
        <v>4000</v>
      </c>
      <c r="Q47" s="430">
        <v>0</v>
      </c>
      <c r="R47" s="430">
        <v>0</v>
      </c>
      <c r="S47" s="430">
        <v>0</v>
      </c>
      <c r="T47" s="430">
        <v>0</v>
      </c>
      <c r="U47" s="430">
        <v>0</v>
      </c>
      <c r="V47" s="430">
        <v>0</v>
      </c>
      <c r="W47" s="430">
        <v>0</v>
      </c>
      <c r="X47" s="430">
        <v>0</v>
      </c>
      <c r="Y47" s="430">
        <v>0</v>
      </c>
      <c r="Z47" s="430">
        <v>0</v>
      </c>
      <c r="AA47" s="430">
        <v>0</v>
      </c>
      <c r="AB47" s="428">
        <f>$D47</f>
        <v>4000</v>
      </c>
      <c r="AC47" s="430">
        <v>0</v>
      </c>
      <c r="AD47" s="430">
        <v>0</v>
      </c>
      <c r="AE47" s="430">
        <v>0</v>
      </c>
      <c r="AF47" s="430">
        <v>0</v>
      </c>
      <c r="AG47" s="430">
        <v>0</v>
      </c>
      <c r="AH47" s="430">
        <v>0</v>
      </c>
      <c r="AI47" s="430">
        <v>0</v>
      </c>
      <c r="AJ47" s="430">
        <v>0</v>
      </c>
      <c r="AK47" s="430">
        <v>0</v>
      </c>
      <c r="AL47" s="430">
        <v>0</v>
      </c>
      <c r="AM47" s="430">
        <v>0</v>
      </c>
      <c r="AN47" s="428">
        <f>$D47</f>
        <v>4000</v>
      </c>
      <c r="AO47" s="430">
        <v>0</v>
      </c>
      <c r="AP47" s="430"/>
      <c r="AQ47" s="428">
        <f t="shared" ref="AQ47:AQ49" si="33">SUM(F47:H47)</f>
        <v>0</v>
      </c>
      <c r="AR47" s="428">
        <f>SUM(I47:K47)</f>
        <v>0</v>
      </c>
      <c r="AS47" s="428">
        <f>SUM(L47:N47)</f>
        <v>0</v>
      </c>
      <c r="AT47" s="428">
        <f>SUM(O47:Q47)</f>
        <v>4000</v>
      </c>
      <c r="AU47" s="428">
        <f>SUM(R47:T47)</f>
        <v>0</v>
      </c>
      <c r="AV47" s="428">
        <f>SUM(U47:W47)</f>
        <v>0</v>
      </c>
      <c r="AW47" s="428">
        <f>SUM(X47:Z47)</f>
        <v>0</v>
      </c>
      <c r="AX47" s="428">
        <f>SUM(AA47:AC47)</f>
        <v>4000</v>
      </c>
      <c r="AY47" s="428">
        <f t="shared" si="0"/>
        <v>0</v>
      </c>
      <c r="AZ47" s="428">
        <f t="shared" si="1"/>
        <v>0</v>
      </c>
      <c r="BA47" s="428">
        <f t="shared" si="2"/>
        <v>0</v>
      </c>
      <c r="BB47" s="428">
        <f>SUM(AM47:AO47)</f>
        <v>4000</v>
      </c>
      <c r="BD47" s="394">
        <f>SUM(AQ47:AT47)</f>
        <v>4000</v>
      </c>
      <c r="BE47" s="394">
        <f>SUM(AU47:AX47)</f>
        <v>4000</v>
      </c>
      <c r="BF47" s="394">
        <f>SUM(AY47:BB47)</f>
        <v>4000</v>
      </c>
    </row>
    <row r="48" spans="1:58">
      <c r="B48" s="435" t="s">
        <v>164</v>
      </c>
      <c r="C48" s="427"/>
      <c r="D48" s="438">
        <v>4000</v>
      </c>
      <c r="E48" s="437" t="s">
        <v>149</v>
      </c>
      <c r="F48" s="430">
        <v>0</v>
      </c>
      <c r="G48" s="428">
        <f>$D48</f>
        <v>4000</v>
      </c>
      <c r="H48" s="430">
        <v>0</v>
      </c>
      <c r="I48" s="430">
        <v>0</v>
      </c>
      <c r="J48" s="430">
        <v>0</v>
      </c>
      <c r="K48" s="430">
        <v>0</v>
      </c>
      <c r="L48" s="430">
        <v>0</v>
      </c>
      <c r="M48" s="430">
        <v>0</v>
      </c>
      <c r="N48" s="430">
        <v>0</v>
      </c>
      <c r="O48" s="430">
        <v>0</v>
      </c>
      <c r="P48" s="430">
        <v>0</v>
      </c>
      <c r="Q48" s="430">
        <v>0</v>
      </c>
      <c r="R48" s="430">
        <v>0</v>
      </c>
      <c r="S48" s="428">
        <f>$D48</f>
        <v>4000</v>
      </c>
      <c r="T48" s="430">
        <v>0</v>
      </c>
      <c r="U48" s="430">
        <v>0</v>
      </c>
      <c r="V48" s="430">
        <v>0</v>
      </c>
      <c r="W48" s="430">
        <v>0</v>
      </c>
      <c r="X48" s="430">
        <v>0</v>
      </c>
      <c r="Y48" s="430">
        <v>0</v>
      </c>
      <c r="Z48" s="430">
        <v>0</v>
      </c>
      <c r="AA48" s="430">
        <v>0</v>
      </c>
      <c r="AB48" s="430">
        <v>0</v>
      </c>
      <c r="AC48" s="430">
        <v>0</v>
      </c>
      <c r="AD48" s="430">
        <v>0</v>
      </c>
      <c r="AE48" s="428">
        <f>$D48</f>
        <v>4000</v>
      </c>
      <c r="AF48" s="430">
        <v>0</v>
      </c>
      <c r="AG48" s="430">
        <v>0</v>
      </c>
      <c r="AH48" s="430">
        <v>0</v>
      </c>
      <c r="AI48" s="430">
        <v>0</v>
      </c>
      <c r="AJ48" s="430">
        <v>0</v>
      </c>
      <c r="AK48" s="430">
        <v>0</v>
      </c>
      <c r="AL48" s="430">
        <v>0</v>
      </c>
      <c r="AM48" s="430">
        <v>0</v>
      </c>
      <c r="AN48" s="430">
        <v>0</v>
      </c>
      <c r="AO48" s="430">
        <v>0</v>
      </c>
      <c r="AP48" s="430"/>
      <c r="AQ48" s="428">
        <f t="shared" si="33"/>
        <v>4000</v>
      </c>
      <c r="AR48" s="428">
        <f>SUM(I48:K48)</f>
        <v>0</v>
      </c>
      <c r="AS48" s="428">
        <f>SUM(L48:N48)</f>
        <v>0</v>
      </c>
      <c r="AT48" s="428">
        <f>SUM(O48:Q48)</f>
        <v>0</v>
      </c>
      <c r="AU48" s="428">
        <f>SUM(R48:T48)</f>
        <v>4000</v>
      </c>
      <c r="AV48" s="428">
        <f>SUM(U48:W48)</f>
        <v>0</v>
      </c>
      <c r="AW48" s="428">
        <f>SUM(X48:Z48)</f>
        <v>0</v>
      </c>
      <c r="AX48" s="428">
        <f>SUM(AA48:AC48)</f>
        <v>0</v>
      </c>
      <c r="AY48" s="428">
        <f t="shared" si="0"/>
        <v>4000</v>
      </c>
      <c r="AZ48" s="428">
        <f t="shared" si="1"/>
        <v>0</v>
      </c>
      <c r="BA48" s="428">
        <f t="shared" si="2"/>
        <v>0</v>
      </c>
      <c r="BB48" s="428">
        <f>SUM(AM48:AO48)</f>
        <v>0</v>
      </c>
      <c r="BD48" s="394">
        <f>SUM(AQ48:AT48)</f>
        <v>4000</v>
      </c>
      <c r="BE48" s="394">
        <f>SUM(AU48:AX48)</f>
        <v>4000</v>
      </c>
      <c r="BF48" s="394">
        <f>SUM(AY48:BB48)</f>
        <v>4000</v>
      </c>
    </row>
    <row r="49" spans="1:58">
      <c r="B49" s="435" t="s">
        <v>124</v>
      </c>
      <c r="C49" s="427"/>
      <c r="D49" s="427"/>
      <c r="E49" s="427"/>
      <c r="F49" s="430">
        <v>0</v>
      </c>
      <c r="G49" s="430">
        <v>0</v>
      </c>
      <c r="H49" s="430">
        <v>0</v>
      </c>
      <c r="I49" s="430">
        <v>0</v>
      </c>
      <c r="J49" s="430">
        <v>0</v>
      </c>
      <c r="K49" s="430">
        <v>0</v>
      </c>
      <c r="L49" s="430">
        <v>0</v>
      </c>
      <c r="M49" s="430">
        <v>0</v>
      </c>
      <c r="N49" s="430">
        <v>0</v>
      </c>
      <c r="O49" s="430">
        <v>0</v>
      </c>
      <c r="P49" s="430">
        <v>0</v>
      </c>
      <c r="Q49" s="430">
        <v>0</v>
      </c>
      <c r="R49" s="430">
        <v>0</v>
      </c>
      <c r="S49" s="430">
        <v>0</v>
      </c>
      <c r="T49" s="430">
        <v>0</v>
      </c>
      <c r="U49" s="430">
        <v>0</v>
      </c>
      <c r="V49" s="430">
        <v>0</v>
      </c>
      <c r="W49" s="430">
        <v>0</v>
      </c>
      <c r="X49" s="430">
        <v>0</v>
      </c>
      <c r="Y49" s="430">
        <v>0</v>
      </c>
      <c r="Z49" s="430">
        <v>0</v>
      </c>
      <c r="AA49" s="430">
        <v>0</v>
      </c>
      <c r="AB49" s="430">
        <v>0</v>
      </c>
      <c r="AC49" s="430">
        <v>0</v>
      </c>
      <c r="AD49" s="430">
        <v>0</v>
      </c>
      <c r="AE49" s="430">
        <v>0</v>
      </c>
      <c r="AF49" s="430">
        <v>0</v>
      </c>
      <c r="AG49" s="430">
        <v>0</v>
      </c>
      <c r="AH49" s="430">
        <v>0</v>
      </c>
      <c r="AI49" s="430">
        <v>0</v>
      </c>
      <c r="AJ49" s="430">
        <v>0</v>
      </c>
      <c r="AK49" s="430">
        <v>0</v>
      </c>
      <c r="AL49" s="430">
        <v>0</v>
      </c>
      <c r="AM49" s="430">
        <v>0</v>
      </c>
      <c r="AN49" s="430">
        <v>0</v>
      </c>
      <c r="AO49" s="430">
        <v>0</v>
      </c>
      <c r="AQ49" s="428">
        <f t="shared" si="33"/>
        <v>0</v>
      </c>
      <c r="AR49" s="428">
        <f>SUM(I49:K49)</f>
        <v>0</v>
      </c>
      <c r="AS49" s="428">
        <f>SUM(L49:N49)</f>
        <v>0</v>
      </c>
      <c r="AT49" s="428">
        <f>SUM(O49:Q49)</f>
        <v>0</v>
      </c>
      <c r="AU49" s="428">
        <f>SUM(R49:T49)</f>
        <v>0</v>
      </c>
      <c r="AV49" s="428">
        <f>SUM(U49:W49)</f>
        <v>0</v>
      </c>
      <c r="AW49" s="428">
        <f>SUM(X49:Z49)</f>
        <v>0</v>
      </c>
      <c r="AX49" s="428">
        <f>SUM(AA49:AC49)</f>
        <v>0</v>
      </c>
      <c r="AY49" s="428">
        <f t="shared" si="0"/>
        <v>0</v>
      </c>
      <c r="AZ49" s="428">
        <f t="shared" si="1"/>
        <v>0</v>
      </c>
      <c r="BA49" s="428">
        <f t="shared" si="2"/>
        <v>0</v>
      </c>
      <c r="BB49" s="428">
        <f>SUM(AM49:AO49)</f>
        <v>0</v>
      </c>
      <c r="BD49" s="394">
        <f>SUM(AQ49:AT49)</f>
        <v>0</v>
      </c>
      <c r="BE49" s="394">
        <f>SUM(AU49:AX49)</f>
        <v>0</v>
      </c>
      <c r="BF49" s="394">
        <f>SUM(AY49:BB49)</f>
        <v>0</v>
      </c>
    </row>
    <row r="50" spans="1:58" ht="6" customHeight="1">
      <c r="B50" s="429"/>
      <c r="C50" s="427"/>
      <c r="D50" s="427"/>
      <c r="E50" s="427"/>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c r="AH50" s="430"/>
      <c r="AI50" s="430"/>
      <c r="AJ50" s="430"/>
      <c r="AK50" s="430"/>
      <c r="AL50" s="430"/>
      <c r="AM50" s="430"/>
      <c r="AN50" s="430"/>
      <c r="AO50" s="430"/>
      <c r="AQ50" s="430"/>
      <c r="AR50" s="430"/>
      <c r="AS50" s="430"/>
      <c r="AT50" s="430"/>
      <c r="AU50" s="430"/>
      <c r="AV50" s="430"/>
      <c r="AW50" s="430"/>
      <c r="AX50" s="430"/>
      <c r="AY50" s="428"/>
      <c r="AZ50" s="428"/>
      <c r="BA50" s="428"/>
      <c r="BB50" s="428"/>
      <c r="BD50" s="394"/>
      <c r="BE50" s="448"/>
      <c r="BF50" s="448"/>
    </row>
    <row r="51" spans="1:58">
      <c r="B51" s="432" t="str">
        <f>"TOTAL "&amp;B45</f>
        <v>TOTAL INSURANCE</v>
      </c>
      <c r="C51" s="433"/>
      <c r="D51" s="433"/>
      <c r="E51" s="433"/>
      <c r="F51" s="434">
        <f t="shared" ref="F51:AC51" si="34">SUM(F46:F50)</f>
        <v>0</v>
      </c>
      <c r="G51" s="434">
        <f t="shared" si="34"/>
        <v>4000</v>
      </c>
      <c r="H51" s="434">
        <f t="shared" si="34"/>
        <v>0</v>
      </c>
      <c r="I51" s="434">
        <f t="shared" si="34"/>
        <v>0</v>
      </c>
      <c r="J51" s="434">
        <f t="shared" si="34"/>
        <v>0</v>
      </c>
      <c r="K51" s="434">
        <f t="shared" si="34"/>
        <v>4000</v>
      </c>
      <c r="L51" s="434">
        <f t="shared" si="34"/>
        <v>0</v>
      </c>
      <c r="M51" s="434">
        <f t="shared" si="34"/>
        <v>0</v>
      </c>
      <c r="N51" s="434">
        <f t="shared" si="34"/>
        <v>0</v>
      </c>
      <c r="O51" s="434">
        <f t="shared" si="34"/>
        <v>0</v>
      </c>
      <c r="P51" s="434">
        <f t="shared" si="34"/>
        <v>4000</v>
      </c>
      <c r="Q51" s="434">
        <f t="shared" si="34"/>
        <v>0</v>
      </c>
      <c r="R51" s="434">
        <f t="shared" si="34"/>
        <v>0</v>
      </c>
      <c r="S51" s="434">
        <f t="shared" si="34"/>
        <v>4000</v>
      </c>
      <c r="T51" s="434">
        <f t="shared" si="34"/>
        <v>0</v>
      </c>
      <c r="U51" s="434">
        <f t="shared" si="34"/>
        <v>0</v>
      </c>
      <c r="V51" s="434">
        <f t="shared" si="34"/>
        <v>0</v>
      </c>
      <c r="W51" s="434">
        <f t="shared" si="34"/>
        <v>4000</v>
      </c>
      <c r="X51" s="434">
        <f t="shared" si="34"/>
        <v>0</v>
      </c>
      <c r="Y51" s="434">
        <f t="shared" si="34"/>
        <v>0</v>
      </c>
      <c r="Z51" s="434">
        <f t="shared" si="34"/>
        <v>0</v>
      </c>
      <c r="AA51" s="434">
        <f t="shared" si="34"/>
        <v>0</v>
      </c>
      <c r="AB51" s="434">
        <f t="shared" si="34"/>
        <v>4000</v>
      </c>
      <c r="AC51" s="434">
        <f t="shared" si="34"/>
        <v>0</v>
      </c>
      <c r="AD51" s="434"/>
      <c r="AE51" s="434"/>
      <c r="AF51" s="434"/>
      <c r="AG51" s="434"/>
      <c r="AH51" s="434"/>
      <c r="AI51" s="434"/>
      <c r="AJ51" s="434"/>
      <c r="AK51" s="434"/>
      <c r="AL51" s="434"/>
      <c r="AM51" s="434"/>
      <c r="AN51" s="434"/>
      <c r="AO51" s="434"/>
      <c r="AQ51" s="434">
        <f>SUM(F51:H51)</f>
        <v>4000</v>
      </c>
      <c r="AR51" s="434">
        <f>SUM(I51:K51)</f>
        <v>4000</v>
      </c>
      <c r="AS51" s="434">
        <f>SUM(L51:N51)</f>
        <v>0</v>
      </c>
      <c r="AT51" s="434">
        <f>SUM(O51:Q51)</f>
        <v>4000</v>
      </c>
      <c r="AU51" s="434">
        <f t="shared" ref="AU51:BB51" si="35">SUM(AU46:AU50)</f>
        <v>4000</v>
      </c>
      <c r="AV51" s="434">
        <f t="shared" si="35"/>
        <v>4000</v>
      </c>
      <c r="AW51" s="434">
        <f>SUM(AW46:AW50)</f>
        <v>0</v>
      </c>
      <c r="AX51" s="434">
        <f t="shared" si="35"/>
        <v>4000</v>
      </c>
      <c r="AY51" s="434">
        <f>SUM(AY46:AY50)</f>
        <v>4000</v>
      </c>
      <c r="AZ51" s="434">
        <f>SUM(AZ46:AZ50)</f>
        <v>4000</v>
      </c>
      <c r="BA51" s="434">
        <f t="shared" si="35"/>
        <v>0</v>
      </c>
      <c r="BB51" s="434">
        <f t="shared" si="35"/>
        <v>4000</v>
      </c>
      <c r="BD51" s="449">
        <f>SUM(AQ51:AT51)</f>
        <v>12000</v>
      </c>
      <c r="BE51" s="449">
        <f>SUM(AU51:AX51)</f>
        <v>12000</v>
      </c>
      <c r="BF51" s="449">
        <f>SUM(AY51:BB51)</f>
        <v>12000</v>
      </c>
    </row>
    <row r="52" spans="1:58">
      <c r="AY52" s="428"/>
      <c r="AZ52" s="428"/>
      <c r="BA52" s="428"/>
      <c r="BB52" s="428"/>
      <c r="BD52" s="394"/>
      <c r="BE52" s="394"/>
      <c r="BF52" s="394"/>
    </row>
    <row r="53" spans="1:58">
      <c r="B53" s="4" t="s">
        <v>165</v>
      </c>
      <c r="C53" s="427"/>
      <c r="D53" s="427"/>
      <c r="E53" s="427"/>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Q53" s="428"/>
      <c r="AR53" s="428"/>
      <c r="AS53" s="428"/>
      <c r="AT53" s="428"/>
      <c r="AU53" s="428"/>
      <c r="AV53" s="428"/>
      <c r="AW53" s="428"/>
      <c r="AX53" s="428"/>
      <c r="AY53" s="428"/>
      <c r="AZ53" s="428"/>
      <c r="BA53" s="428"/>
      <c r="BB53" s="428"/>
      <c r="BD53" s="394"/>
      <c r="BE53" s="394"/>
      <c r="BF53" s="394"/>
    </row>
    <row r="54" spans="1:58">
      <c r="B54" s="435" t="s">
        <v>166</v>
      </c>
      <c r="C54" s="427"/>
      <c r="D54" s="391">
        <v>7000</v>
      </c>
      <c r="E54" s="437" t="s">
        <v>123</v>
      </c>
      <c r="F54" s="428">
        <f>$D54</f>
        <v>7000</v>
      </c>
      <c r="G54" s="428">
        <f t="shared" ref="G54:AD56" si="36">$D54</f>
        <v>7000</v>
      </c>
      <c r="H54" s="428">
        <f t="shared" si="36"/>
        <v>7000</v>
      </c>
      <c r="I54" s="428">
        <f t="shared" si="36"/>
        <v>7000</v>
      </c>
      <c r="J54" s="428">
        <f t="shared" si="36"/>
        <v>7000</v>
      </c>
      <c r="K54" s="428">
        <f t="shared" si="36"/>
        <v>7000</v>
      </c>
      <c r="L54" s="428">
        <f t="shared" si="36"/>
        <v>7000</v>
      </c>
      <c r="M54" s="428">
        <f t="shared" si="36"/>
        <v>7000</v>
      </c>
      <c r="N54" s="428">
        <f t="shared" si="36"/>
        <v>7000</v>
      </c>
      <c r="O54" s="428">
        <f t="shared" si="36"/>
        <v>7000</v>
      </c>
      <c r="P54" s="428">
        <f t="shared" si="36"/>
        <v>7000</v>
      </c>
      <c r="Q54" s="428">
        <f t="shared" si="36"/>
        <v>7000</v>
      </c>
      <c r="R54" s="428">
        <f t="shared" si="36"/>
        <v>7000</v>
      </c>
      <c r="S54" s="428">
        <f t="shared" si="36"/>
        <v>7000</v>
      </c>
      <c r="T54" s="428">
        <f t="shared" si="36"/>
        <v>7000</v>
      </c>
      <c r="U54" s="428">
        <f t="shared" si="36"/>
        <v>7000</v>
      </c>
      <c r="V54" s="428">
        <f t="shared" si="36"/>
        <v>7000</v>
      </c>
      <c r="W54" s="428">
        <f t="shared" si="36"/>
        <v>7000</v>
      </c>
      <c r="X54" s="428">
        <f t="shared" si="36"/>
        <v>7000</v>
      </c>
      <c r="Y54" s="428">
        <f t="shared" si="36"/>
        <v>7000</v>
      </c>
      <c r="Z54" s="428">
        <f t="shared" si="36"/>
        <v>7000</v>
      </c>
      <c r="AA54" s="428">
        <f t="shared" si="36"/>
        <v>7000</v>
      </c>
      <c r="AB54" s="428">
        <f t="shared" si="36"/>
        <v>7000</v>
      </c>
      <c r="AC54" s="428">
        <f t="shared" si="36"/>
        <v>7000</v>
      </c>
      <c r="AD54" s="428">
        <f t="shared" si="36"/>
        <v>7000</v>
      </c>
      <c r="AE54" s="428">
        <f t="shared" ref="AE54:AO56" si="37">$D54</f>
        <v>7000</v>
      </c>
      <c r="AF54" s="428">
        <f t="shared" si="37"/>
        <v>7000</v>
      </c>
      <c r="AG54" s="428">
        <f t="shared" si="37"/>
        <v>7000</v>
      </c>
      <c r="AH54" s="428">
        <f t="shared" si="37"/>
        <v>7000</v>
      </c>
      <c r="AI54" s="428">
        <f t="shared" si="37"/>
        <v>7000</v>
      </c>
      <c r="AJ54" s="428">
        <f t="shared" si="37"/>
        <v>7000</v>
      </c>
      <c r="AK54" s="428">
        <f t="shared" si="37"/>
        <v>7000</v>
      </c>
      <c r="AL54" s="428">
        <f t="shared" si="37"/>
        <v>7000</v>
      </c>
      <c r="AM54" s="428">
        <f t="shared" si="37"/>
        <v>7000</v>
      </c>
      <c r="AN54" s="428">
        <f t="shared" si="37"/>
        <v>7000</v>
      </c>
      <c r="AO54" s="428">
        <f t="shared" si="37"/>
        <v>7000</v>
      </c>
      <c r="AQ54" s="428">
        <f>SUM(F54:H54)</f>
        <v>21000</v>
      </c>
      <c r="AR54" s="428">
        <f>SUM(I54:K54)</f>
        <v>21000</v>
      </c>
      <c r="AS54" s="428">
        <f>SUM(L54:N54)</f>
        <v>21000</v>
      </c>
      <c r="AT54" s="428">
        <f>SUM(O54:Q54)</f>
        <v>21000</v>
      </c>
      <c r="AU54" s="428">
        <f>SUM(R54:T54)</f>
        <v>21000</v>
      </c>
      <c r="AV54" s="428">
        <f>SUM(U54:W54)</f>
        <v>21000</v>
      </c>
      <c r="AW54" s="428">
        <f>SUM(X54:Z54)</f>
        <v>21000</v>
      </c>
      <c r="AX54" s="428">
        <f>SUM(AA54:AC54)</f>
        <v>21000</v>
      </c>
      <c r="AY54" s="428">
        <f t="shared" si="0"/>
        <v>21000</v>
      </c>
      <c r="AZ54" s="428">
        <f t="shared" si="1"/>
        <v>21000</v>
      </c>
      <c r="BA54" s="428">
        <f t="shared" si="2"/>
        <v>21000</v>
      </c>
      <c r="BB54" s="428">
        <f>SUM(AM54:AO54)</f>
        <v>21000</v>
      </c>
      <c r="BD54" s="394">
        <f>SUM(AQ54:AT54)</f>
        <v>84000</v>
      </c>
      <c r="BE54" s="394">
        <f>SUM(AU54:AX54)</f>
        <v>84000</v>
      </c>
      <c r="BF54" s="394">
        <f>SUM(AY54:BB54)</f>
        <v>84000</v>
      </c>
    </row>
    <row r="55" spans="1:58">
      <c r="B55" s="435" t="s">
        <v>167</v>
      </c>
      <c r="C55" s="427"/>
      <c r="D55" s="457">
        <v>250</v>
      </c>
      <c r="E55" s="437" t="s">
        <v>123</v>
      </c>
      <c r="F55" s="428">
        <f>$D55</f>
        <v>250</v>
      </c>
      <c r="G55" s="428">
        <f t="shared" si="36"/>
        <v>250</v>
      </c>
      <c r="H55" s="428">
        <f t="shared" si="36"/>
        <v>250</v>
      </c>
      <c r="I55" s="428">
        <f t="shared" si="36"/>
        <v>250</v>
      </c>
      <c r="J55" s="428">
        <f t="shared" si="36"/>
        <v>250</v>
      </c>
      <c r="K55" s="428">
        <f t="shared" si="36"/>
        <v>250</v>
      </c>
      <c r="L55" s="428">
        <f t="shared" si="36"/>
        <v>250</v>
      </c>
      <c r="M55" s="428">
        <f t="shared" si="36"/>
        <v>250</v>
      </c>
      <c r="N55" s="428">
        <f t="shared" si="36"/>
        <v>250</v>
      </c>
      <c r="O55" s="428">
        <f t="shared" si="36"/>
        <v>250</v>
      </c>
      <c r="P55" s="428">
        <f t="shared" si="36"/>
        <v>250</v>
      </c>
      <c r="Q55" s="428">
        <f t="shared" si="36"/>
        <v>250</v>
      </c>
      <c r="R55" s="428">
        <f t="shared" si="36"/>
        <v>250</v>
      </c>
      <c r="S55" s="428">
        <f t="shared" si="36"/>
        <v>250</v>
      </c>
      <c r="T55" s="428">
        <f t="shared" si="36"/>
        <v>250</v>
      </c>
      <c r="U55" s="428">
        <f t="shared" si="36"/>
        <v>250</v>
      </c>
      <c r="V55" s="428">
        <f t="shared" si="36"/>
        <v>250</v>
      </c>
      <c r="W55" s="428">
        <f t="shared" si="36"/>
        <v>250</v>
      </c>
      <c r="X55" s="428">
        <f t="shared" si="36"/>
        <v>250</v>
      </c>
      <c r="Y55" s="428">
        <f t="shared" si="36"/>
        <v>250</v>
      </c>
      <c r="Z55" s="428">
        <f t="shared" si="36"/>
        <v>250</v>
      </c>
      <c r="AA55" s="428">
        <f t="shared" si="36"/>
        <v>250</v>
      </c>
      <c r="AB55" s="428">
        <f t="shared" si="36"/>
        <v>250</v>
      </c>
      <c r="AC55" s="428">
        <f t="shared" si="36"/>
        <v>250</v>
      </c>
      <c r="AD55" s="428">
        <f t="shared" si="36"/>
        <v>250</v>
      </c>
      <c r="AE55" s="428">
        <f t="shared" si="37"/>
        <v>250</v>
      </c>
      <c r="AF55" s="428">
        <f t="shared" si="37"/>
        <v>250</v>
      </c>
      <c r="AG55" s="428">
        <f t="shared" si="37"/>
        <v>250</v>
      </c>
      <c r="AH55" s="428">
        <f t="shared" si="37"/>
        <v>250</v>
      </c>
      <c r="AI55" s="428">
        <f t="shared" si="37"/>
        <v>250</v>
      </c>
      <c r="AJ55" s="428">
        <f t="shared" si="37"/>
        <v>250</v>
      </c>
      <c r="AK55" s="428">
        <f t="shared" si="37"/>
        <v>250</v>
      </c>
      <c r="AL55" s="428">
        <f t="shared" si="37"/>
        <v>250</v>
      </c>
      <c r="AM55" s="428">
        <f t="shared" si="37"/>
        <v>250</v>
      </c>
      <c r="AN55" s="428">
        <f t="shared" si="37"/>
        <v>250</v>
      </c>
      <c r="AO55" s="428">
        <f t="shared" si="37"/>
        <v>250</v>
      </c>
      <c r="AQ55" s="428">
        <f>SUM(F55:H55)</f>
        <v>750</v>
      </c>
      <c r="AR55" s="428">
        <f>SUM(I55:K55)</f>
        <v>750</v>
      </c>
      <c r="AS55" s="428">
        <f>SUM(L55:N55)</f>
        <v>750</v>
      </c>
      <c r="AT55" s="428">
        <f>SUM(O55:Q55)</f>
        <v>750</v>
      </c>
      <c r="AU55" s="428">
        <f>SUM(R55:T55)</f>
        <v>750</v>
      </c>
      <c r="AV55" s="428">
        <f>SUM(U55:W55)</f>
        <v>750</v>
      </c>
      <c r="AW55" s="428">
        <f>SUM(X55:Z55)</f>
        <v>750</v>
      </c>
      <c r="AX55" s="428">
        <f>SUM(AA55:AC55)</f>
        <v>750</v>
      </c>
      <c r="AY55" s="428">
        <f t="shared" si="0"/>
        <v>750</v>
      </c>
      <c r="AZ55" s="428">
        <f t="shared" si="1"/>
        <v>750</v>
      </c>
      <c r="BA55" s="428">
        <f t="shared" si="2"/>
        <v>750</v>
      </c>
      <c r="BB55" s="428">
        <f>SUM(AM55:AO55)</f>
        <v>750</v>
      </c>
      <c r="BD55" s="394">
        <f>SUM(AQ55:AT55)</f>
        <v>3000</v>
      </c>
      <c r="BE55" s="394">
        <f>SUM(AU55:AX55)</f>
        <v>3000</v>
      </c>
      <c r="BF55" s="394">
        <f>SUM(AY55:BB55)</f>
        <v>3000</v>
      </c>
    </row>
    <row r="56" spans="1:58">
      <c r="B56" s="435" t="s">
        <v>168</v>
      </c>
      <c r="C56" s="427"/>
      <c r="D56" s="438">
        <v>150</v>
      </c>
      <c r="E56" s="437" t="s">
        <v>123</v>
      </c>
      <c r="F56" s="428">
        <f>$D56</f>
        <v>150</v>
      </c>
      <c r="G56" s="428">
        <f t="shared" si="36"/>
        <v>150</v>
      </c>
      <c r="H56" s="428">
        <f t="shared" si="36"/>
        <v>150</v>
      </c>
      <c r="I56" s="428">
        <f t="shared" si="36"/>
        <v>150</v>
      </c>
      <c r="J56" s="428">
        <f t="shared" si="36"/>
        <v>150</v>
      </c>
      <c r="K56" s="428">
        <f t="shared" si="36"/>
        <v>150</v>
      </c>
      <c r="L56" s="428">
        <f t="shared" si="36"/>
        <v>150</v>
      </c>
      <c r="M56" s="428">
        <f t="shared" si="36"/>
        <v>150</v>
      </c>
      <c r="N56" s="428">
        <f t="shared" si="36"/>
        <v>150</v>
      </c>
      <c r="O56" s="428">
        <f t="shared" si="36"/>
        <v>150</v>
      </c>
      <c r="P56" s="428">
        <f t="shared" si="36"/>
        <v>150</v>
      </c>
      <c r="Q56" s="428">
        <f t="shared" si="36"/>
        <v>150</v>
      </c>
      <c r="R56" s="428">
        <f t="shared" si="36"/>
        <v>150</v>
      </c>
      <c r="S56" s="428">
        <f t="shared" si="36"/>
        <v>150</v>
      </c>
      <c r="T56" s="428">
        <f t="shared" si="36"/>
        <v>150</v>
      </c>
      <c r="U56" s="428">
        <f t="shared" si="36"/>
        <v>150</v>
      </c>
      <c r="V56" s="428">
        <f t="shared" si="36"/>
        <v>150</v>
      </c>
      <c r="W56" s="428">
        <f t="shared" si="36"/>
        <v>150</v>
      </c>
      <c r="X56" s="428">
        <f t="shared" si="36"/>
        <v>150</v>
      </c>
      <c r="Y56" s="428">
        <f t="shared" si="36"/>
        <v>150</v>
      </c>
      <c r="Z56" s="428">
        <f t="shared" si="36"/>
        <v>150</v>
      </c>
      <c r="AA56" s="428">
        <f t="shared" si="36"/>
        <v>150</v>
      </c>
      <c r="AB56" s="428">
        <f t="shared" si="36"/>
        <v>150</v>
      </c>
      <c r="AC56" s="428">
        <f t="shared" si="36"/>
        <v>150</v>
      </c>
      <c r="AD56" s="428">
        <f t="shared" si="36"/>
        <v>150</v>
      </c>
      <c r="AE56" s="428">
        <f t="shared" si="37"/>
        <v>150</v>
      </c>
      <c r="AF56" s="428">
        <f t="shared" si="37"/>
        <v>150</v>
      </c>
      <c r="AG56" s="428">
        <f t="shared" si="37"/>
        <v>150</v>
      </c>
      <c r="AH56" s="428">
        <f t="shared" si="37"/>
        <v>150</v>
      </c>
      <c r="AI56" s="428">
        <f t="shared" si="37"/>
        <v>150</v>
      </c>
      <c r="AJ56" s="428">
        <f t="shared" si="37"/>
        <v>150</v>
      </c>
      <c r="AK56" s="428">
        <f t="shared" si="37"/>
        <v>150</v>
      </c>
      <c r="AL56" s="428">
        <f t="shared" si="37"/>
        <v>150</v>
      </c>
      <c r="AM56" s="428">
        <f t="shared" si="37"/>
        <v>150</v>
      </c>
      <c r="AN56" s="428">
        <f t="shared" si="37"/>
        <v>150</v>
      </c>
      <c r="AO56" s="428">
        <f t="shared" si="37"/>
        <v>150</v>
      </c>
      <c r="AQ56" s="428">
        <f>SUM(F56:H56)</f>
        <v>450</v>
      </c>
      <c r="AR56" s="428">
        <f>SUM(I56:K56)</f>
        <v>450</v>
      </c>
      <c r="AS56" s="428">
        <f>SUM(L56:N56)</f>
        <v>450</v>
      </c>
      <c r="AT56" s="428">
        <f>SUM(O56:Q56)</f>
        <v>450</v>
      </c>
      <c r="AU56" s="428">
        <f>SUM(R56:T56)</f>
        <v>450</v>
      </c>
      <c r="AV56" s="428">
        <f>SUM(U56:W56)</f>
        <v>450</v>
      </c>
      <c r="AW56" s="428">
        <f>SUM(X56:Z56)</f>
        <v>450</v>
      </c>
      <c r="AX56" s="428">
        <f>SUM(AA56:AC56)</f>
        <v>450</v>
      </c>
      <c r="AY56" s="428">
        <f t="shared" si="0"/>
        <v>450</v>
      </c>
      <c r="AZ56" s="428">
        <f t="shared" si="1"/>
        <v>450</v>
      </c>
      <c r="BA56" s="428">
        <f t="shared" si="2"/>
        <v>450</v>
      </c>
      <c r="BB56" s="428">
        <f>SUM(AM56:AO56)</f>
        <v>450</v>
      </c>
      <c r="BD56" s="394">
        <f>SUM(AQ56:AT56)</f>
        <v>1800</v>
      </c>
      <c r="BE56" s="394">
        <f>SUM(AU56:AX56)</f>
        <v>1800</v>
      </c>
      <c r="BF56" s="394">
        <f>SUM(AY56:BB56)</f>
        <v>1800</v>
      </c>
    </row>
    <row r="57" spans="1:58" ht="6" customHeight="1">
      <c r="B57" s="429"/>
      <c r="C57" s="427"/>
      <c r="D57" s="427"/>
      <c r="E57" s="427"/>
      <c r="F57" s="430"/>
      <c r="G57" s="430"/>
      <c r="H57" s="430"/>
      <c r="I57" s="430"/>
      <c r="J57" s="430"/>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0"/>
      <c r="AM57" s="430"/>
      <c r="AN57" s="430"/>
      <c r="AO57" s="430"/>
      <c r="AQ57" s="430"/>
      <c r="AR57" s="430"/>
      <c r="AS57" s="430"/>
      <c r="AT57" s="430"/>
      <c r="AU57" s="430"/>
      <c r="AV57" s="430"/>
      <c r="AW57" s="430"/>
      <c r="AX57" s="430"/>
      <c r="AY57" s="428"/>
      <c r="AZ57" s="428"/>
      <c r="BA57" s="428"/>
      <c r="BB57" s="428"/>
      <c r="BD57" s="394"/>
      <c r="BE57" s="394"/>
      <c r="BF57" s="394"/>
    </row>
    <row r="58" spans="1:58">
      <c r="B58" s="432" t="str">
        <f>"TOTAL "&amp;B53</f>
        <v>TOTAL OFFICE</v>
      </c>
      <c r="C58" s="433"/>
      <c r="D58" s="433"/>
      <c r="E58" s="433"/>
      <c r="F58" s="434">
        <f t="shared" ref="F58:AO58" si="38">SUM(F54:F57)</f>
        <v>7400</v>
      </c>
      <c r="G58" s="434">
        <f t="shared" si="38"/>
        <v>7400</v>
      </c>
      <c r="H58" s="434">
        <f t="shared" si="38"/>
        <v>7400</v>
      </c>
      <c r="I58" s="434">
        <f t="shared" si="38"/>
        <v>7400</v>
      </c>
      <c r="J58" s="434">
        <f t="shared" si="38"/>
        <v>7400</v>
      </c>
      <c r="K58" s="434">
        <f t="shared" si="38"/>
        <v>7400</v>
      </c>
      <c r="L58" s="434">
        <f t="shared" si="38"/>
        <v>7400</v>
      </c>
      <c r="M58" s="434">
        <f t="shared" si="38"/>
        <v>7400</v>
      </c>
      <c r="N58" s="434">
        <f t="shared" si="38"/>
        <v>7400</v>
      </c>
      <c r="O58" s="434">
        <f t="shared" si="38"/>
        <v>7400</v>
      </c>
      <c r="P58" s="434">
        <f t="shared" si="38"/>
        <v>7400</v>
      </c>
      <c r="Q58" s="434">
        <f t="shared" si="38"/>
        <v>7400</v>
      </c>
      <c r="R58" s="434">
        <f t="shared" si="38"/>
        <v>7400</v>
      </c>
      <c r="S58" s="434">
        <f t="shared" si="38"/>
        <v>7400</v>
      </c>
      <c r="T58" s="434">
        <f t="shared" si="38"/>
        <v>7400</v>
      </c>
      <c r="U58" s="434">
        <f t="shared" si="38"/>
        <v>7400</v>
      </c>
      <c r="V58" s="434">
        <f t="shared" si="38"/>
        <v>7400</v>
      </c>
      <c r="W58" s="434">
        <f t="shared" si="38"/>
        <v>7400</v>
      </c>
      <c r="X58" s="434">
        <f t="shared" si="38"/>
        <v>7400</v>
      </c>
      <c r="Y58" s="434">
        <f t="shared" si="38"/>
        <v>7400</v>
      </c>
      <c r="Z58" s="434">
        <f t="shared" si="38"/>
        <v>7400</v>
      </c>
      <c r="AA58" s="434">
        <f t="shared" si="38"/>
        <v>7400</v>
      </c>
      <c r="AB58" s="434">
        <f t="shared" si="38"/>
        <v>7400</v>
      </c>
      <c r="AC58" s="434">
        <f t="shared" si="38"/>
        <v>7400</v>
      </c>
      <c r="AD58" s="434">
        <f t="shared" si="38"/>
        <v>7400</v>
      </c>
      <c r="AE58" s="434">
        <f t="shared" si="38"/>
        <v>7400</v>
      </c>
      <c r="AF58" s="434">
        <f t="shared" si="38"/>
        <v>7400</v>
      </c>
      <c r="AG58" s="434">
        <f t="shared" si="38"/>
        <v>7400</v>
      </c>
      <c r="AH58" s="434">
        <f t="shared" si="38"/>
        <v>7400</v>
      </c>
      <c r="AI58" s="434">
        <f t="shared" si="38"/>
        <v>7400</v>
      </c>
      <c r="AJ58" s="434">
        <f t="shared" si="38"/>
        <v>7400</v>
      </c>
      <c r="AK58" s="434">
        <f t="shared" si="38"/>
        <v>7400</v>
      </c>
      <c r="AL58" s="434">
        <f t="shared" si="38"/>
        <v>7400</v>
      </c>
      <c r="AM58" s="434">
        <f t="shared" si="38"/>
        <v>7400</v>
      </c>
      <c r="AN58" s="434">
        <f t="shared" si="38"/>
        <v>7400</v>
      </c>
      <c r="AO58" s="434">
        <f t="shared" si="38"/>
        <v>7400</v>
      </c>
      <c r="AQ58" s="434">
        <f>SUM(F58:H58)</f>
        <v>22200</v>
      </c>
      <c r="AR58" s="434">
        <f t="shared" ref="AR58:AV58" si="39">SUM(AR54:AR57)</f>
        <v>22200</v>
      </c>
      <c r="AS58" s="434">
        <f>SUM(L58:N58)</f>
        <v>22200</v>
      </c>
      <c r="AT58" s="434">
        <f>SUM(O58:Q58)</f>
        <v>22200</v>
      </c>
      <c r="AU58" s="434">
        <f t="shared" si="39"/>
        <v>22200</v>
      </c>
      <c r="AV58" s="434">
        <f t="shared" si="39"/>
        <v>22200</v>
      </c>
      <c r="AW58" s="434">
        <f>SUM(AW54:AW57)</f>
        <v>22200</v>
      </c>
      <c r="AX58" s="434">
        <f>SUM(AX54:AX57)</f>
        <v>22200</v>
      </c>
      <c r="AY58" s="434">
        <f>SUM(AY54:AY57)</f>
        <v>22200</v>
      </c>
      <c r="AZ58" s="434">
        <f>SUM(AZ54:AZ57)</f>
        <v>22200</v>
      </c>
      <c r="BA58" s="434">
        <f t="shared" ref="BA58:BB58" si="40">SUM(BA54:BA57)</f>
        <v>22200</v>
      </c>
      <c r="BB58" s="434">
        <f t="shared" si="40"/>
        <v>22200</v>
      </c>
      <c r="BD58" s="449">
        <f>SUM(AQ58:AT58)</f>
        <v>88800</v>
      </c>
      <c r="BE58" s="449">
        <f>SUM(AU58:AX58)</f>
        <v>88800</v>
      </c>
      <c r="BF58" s="449">
        <f>SUM(AY58:BB58)</f>
        <v>88800</v>
      </c>
    </row>
    <row r="59" spans="1:58" s="83" customFormat="1" ht="12" customHeight="1">
      <c r="A59" s="32"/>
      <c r="B59" s="424"/>
      <c r="C59" s="424"/>
      <c r="D59" s="424"/>
      <c r="E59" s="87"/>
      <c r="F59" s="88"/>
      <c r="G59" s="87"/>
      <c r="H59" s="87"/>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Q59" s="86"/>
      <c r="AR59" s="86"/>
      <c r="AS59" s="86"/>
      <c r="AT59" s="86"/>
      <c r="AU59" s="86"/>
      <c r="AV59" s="86"/>
      <c r="AW59" s="86"/>
      <c r="AX59" s="86"/>
      <c r="AY59" s="86"/>
      <c r="AZ59" s="86"/>
      <c r="BA59" s="86"/>
      <c r="BB59" s="86"/>
      <c r="BC59" s="1"/>
      <c r="BD59" s="394"/>
      <c r="BE59" s="394"/>
      <c r="BF59" s="394"/>
    </row>
    <row r="60" spans="1:58" s="83" customFormat="1" ht="12" customHeight="1" thickBot="1">
      <c r="A60" s="32"/>
      <c r="B60" s="440" t="str">
        <f>"TOTAL "&amp;B4&amp;" EXPENSES"</f>
        <v>TOTAL G&amp;A EXPENSES</v>
      </c>
      <c r="C60" s="441"/>
      <c r="D60" s="441"/>
      <c r="E60" s="442"/>
      <c r="F60" s="443">
        <f t="shared" ref="F60:AO60" si="41">F12+F22+F28+F37+F43+F51+F58</f>
        <v>66306.25</v>
      </c>
      <c r="G60" s="443">
        <f t="shared" si="41"/>
        <v>61306.25</v>
      </c>
      <c r="H60" s="443">
        <f t="shared" si="41"/>
        <v>57306.25</v>
      </c>
      <c r="I60" s="443">
        <f t="shared" si="41"/>
        <v>72306.25</v>
      </c>
      <c r="J60" s="443">
        <f t="shared" si="41"/>
        <v>73461.25</v>
      </c>
      <c r="K60" s="443">
        <f t="shared" si="41"/>
        <v>69461.25</v>
      </c>
      <c r="L60" s="443">
        <f t="shared" si="41"/>
        <v>68461.25</v>
      </c>
      <c r="M60" s="443">
        <f t="shared" si="41"/>
        <v>65461.25</v>
      </c>
      <c r="N60" s="443">
        <f t="shared" si="41"/>
        <v>65461.25</v>
      </c>
      <c r="O60" s="443">
        <f t="shared" si="41"/>
        <v>65461.25</v>
      </c>
      <c r="P60" s="443">
        <f t="shared" si="41"/>
        <v>69461.25</v>
      </c>
      <c r="Q60" s="443">
        <f t="shared" si="41"/>
        <v>65461.25</v>
      </c>
      <c r="R60" s="443">
        <f t="shared" si="41"/>
        <v>85564.4375</v>
      </c>
      <c r="S60" s="443">
        <f t="shared" si="41"/>
        <v>86564.4375</v>
      </c>
      <c r="T60" s="443">
        <f t="shared" si="41"/>
        <v>82564.4375</v>
      </c>
      <c r="U60" s="443">
        <f t="shared" si="41"/>
        <v>97564.4375</v>
      </c>
      <c r="V60" s="443">
        <f t="shared" si="41"/>
        <v>87683.087500000009</v>
      </c>
      <c r="W60" s="443">
        <f t="shared" si="41"/>
        <v>86683.087500000009</v>
      </c>
      <c r="X60" s="443">
        <f t="shared" si="41"/>
        <v>97826.837500000009</v>
      </c>
      <c r="Y60" s="443">
        <f t="shared" si="41"/>
        <v>91826.837500000009</v>
      </c>
      <c r="Z60" s="443">
        <f t="shared" si="41"/>
        <v>91826.837500000009</v>
      </c>
      <c r="AA60" s="443">
        <f t="shared" si="41"/>
        <v>91826.837500000009</v>
      </c>
      <c r="AB60" s="443">
        <f t="shared" si="41"/>
        <v>95826.837500000009</v>
      </c>
      <c r="AC60" s="443">
        <f t="shared" si="41"/>
        <v>91826.837500000009</v>
      </c>
      <c r="AD60" s="443">
        <f t="shared" si="41"/>
        <v>92182.787500000006</v>
      </c>
      <c r="AE60" s="443">
        <f t="shared" si="41"/>
        <v>92182.787500000006</v>
      </c>
      <c r="AF60" s="443">
        <f t="shared" si="41"/>
        <v>92182.787500000006</v>
      </c>
      <c r="AG60" s="443">
        <f t="shared" si="41"/>
        <v>107182.78750000001</v>
      </c>
      <c r="AH60" s="443">
        <f t="shared" si="41"/>
        <v>97182.787500000006</v>
      </c>
      <c r="AI60" s="443">
        <f t="shared" si="41"/>
        <v>92182.787500000006</v>
      </c>
      <c r="AJ60" s="443">
        <f t="shared" si="41"/>
        <v>109452.35</v>
      </c>
      <c r="AK60" s="443">
        <f t="shared" si="41"/>
        <v>103452.35</v>
      </c>
      <c r="AL60" s="443">
        <f t="shared" si="41"/>
        <v>103452.35</v>
      </c>
      <c r="AM60" s="443">
        <f t="shared" si="41"/>
        <v>103452.35</v>
      </c>
      <c r="AN60" s="443">
        <f t="shared" si="41"/>
        <v>103452.35</v>
      </c>
      <c r="AO60" s="443">
        <f t="shared" si="41"/>
        <v>103452.35</v>
      </c>
      <c r="AP60" s="444"/>
      <c r="AQ60" s="443">
        <f>SUM(F60:H60)</f>
        <v>184918.75</v>
      </c>
      <c r="AR60" s="443">
        <f>SUM(I60:K60)</f>
        <v>215228.75</v>
      </c>
      <c r="AS60" s="443">
        <f>SUM(L60:N60)</f>
        <v>199383.75</v>
      </c>
      <c r="AT60" s="443">
        <f>SUM(O60:Q60)</f>
        <v>200383.75</v>
      </c>
      <c r="AU60" s="443">
        <f t="shared" ref="AU60:AW60" si="42">AU12+AU22+AU28+AU37+AU43+AU51+AU58</f>
        <v>254693.31250000003</v>
      </c>
      <c r="AV60" s="443">
        <f t="shared" si="42"/>
        <v>271930.61250000005</v>
      </c>
      <c r="AW60" s="443">
        <f t="shared" si="42"/>
        <v>281480.51250000001</v>
      </c>
      <c r="AX60" s="443">
        <f>AX12+AX22+AX28+AX37+AX43+AX51+AX58</f>
        <v>279480.51250000001</v>
      </c>
      <c r="AY60" s="443">
        <f>AY12+AY22+AY28+AY37+AY43+AY51+AY58</f>
        <v>280548.36249999999</v>
      </c>
      <c r="AZ60" s="443">
        <f>AZ12+AZ22+AZ28+AZ37+AZ43+AZ51+AZ58</f>
        <v>300548.36249999999</v>
      </c>
      <c r="BA60" s="443">
        <f>BA12+BA22+BA28+BA37+BA43+BA51+BA58</f>
        <v>316357.05000000005</v>
      </c>
      <c r="BB60" s="443">
        <f>BB12+BB22+BB28+BB37+BB43+BB51+BB58</f>
        <v>314357.05000000005</v>
      </c>
      <c r="BC60" s="17"/>
      <c r="BD60" s="443">
        <f>BD12+BD22+BD28+BD37+BD43+BD51+BD58</f>
        <v>799915</v>
      </c>
      <c r="BE60" s="443">
        <f>BE12+BE22+BE28+BE37+BE43+BE51+BE58</f>
        <v>1087584.9500000002</v>
      </c>
      <c r="BF60" s="443">
        <f>BF12+BF22+BF28+BF37+BF43+BF51+BF58</f>
        <v>1211810.8250000002</v>
      </c>
    </row>
    <row r="61" spans="1:58" s="83" customFormat="1" ht="12" customHeight="1" thickTop="1">
      <c r="A61" s="32"/>
      <c r="B61" s="424"/>
      <c r="C61" s="424"/>
      <c r="D61" s="424"/>
      <c r="E61" s="87"/>
      <c r="F61" s="88"/>
      <c r="G61" s="87"/>
      <c r="H61" s="87"/>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Q61" s="86"/>
      <c r="AR61" s="86"/>
      <c r="AS61" s="86"/>
      <c r="AT61" s="86"/>
      <c r="AU61" s="86"/>
      <c r="AV61" s="86"/>
      <c r="AW61" s="86"/>
      <c r="AX61" s="86"/>
      <c r="BC61" s="1"/>
      <c r="BD61" s="1"/>
      <c r="BE61" s="1"/>
      <c r="BF61" s="1"/>
    </row>
    <row r="68" spans="56:58">
      <c r="BD68" s="83"/>
      <c r="BE68" s="83"/>
      <c r="BF68" s="83"/>
    </row>
    <row r="69" spans="56:58">
      <c r="BD69" s="83"/>
      <c r="BE69" s="83"/>
      <c r="BF69" s="83"/>
    </row>
    <row r="70" spans="56:58">
      <c r="BD70" s="83"/>
      <c r="BE70" s="83"/>
      <c r="BF70" s="83"/>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G27"/>
  <sheetViews>
    <sheetView showGridLines="0" zoomScale="90" zoomScaleNormal="90" workbookViewId="0">
      <pane xSplit="4" ySplit="3" topLeftCell="E4" activePane="bottomRight" state="frozen"/>
      <selection pane="topRight"/>
      <selection pane="bottomLeft"/>
      <selection pane="bottomRight"/>
    </sheetView>
  </sheetViews>
  <sheetFormatPr defaultColWidth="12.5703125" defaultRowHeight="12.75"/>
  <cols>
    <col min="1" max="1" width="1.7109375" style="1" customWidth="1"/>
    <col min="2" max="2" width="45.28515625" style="1" customWidth="1"/>
    <col min="3" max="4" width="13.7109375" style="1" customWidth="1"/>
    <col min="5" max="5" width="10.5703125" style="1" customWidth="1"/>
    <col min="6" max="6" width="12.140625" style="1" customWidth="1"/>
    <col min="7" max="7" width="13" style="1" customWidth="1"/>
    <col min="8" max="40" width="12.5703125" style="1"/>
    <col min="41" max="41" width="1.5703125" style="1" customWidth="1"/>
    <col min="42" max="53" width="12.5703125" style="1"/>
    <col min="54" max="54" width="3.28515625" style="1" customWidth="1"/>
    <col min="55" max="16384" width="12.5703125" style="1"/>
  </cols>
  <sheetData>
    <row r="1" spans="1:59" ht="18.75">
      <c r="B1" s="130" t="s">
        <v>238</v>
      </c>
      <c r="C1" s="130"/>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row>
    <row r="2" spans="1:59" ht="18.75">
      <c r="B2" s="419"/>
      <c r="C2" s="419"/>
      <c r="E2" s="458">
        <v>1</v>
      </c>
      <c r="F2" s="458">
        <f>+E2+1</f>
        <v>2</v>
      </c>
      <c r="G2" s="458">
        <f t="shared" ref="G2:AN2" si="0">+F2+1</f>
        <v>3</v>
      </c>
      <c r="H2" s="458">
        <f t="shared" si="0"/>
        <v>4</v>
      </c>
      <c r="I2" s="458">
        <f t="shared" si="0"/>
        <v>5</v>
      </c>
      <c r="J2" s="458">
        <f t="shared" si="0"/>
        <v>6</v>
      </c>
      <c r="K2" s="458">
        <f t="shared" si="0"/>
        <v>7</v>
      </c>
      <c r="L2" s="458">
        <f t="shared" si="0"/>
        <v>8</v>
      </c>
      <c r="M2" s="458">
        <f t="shared" si="0"/>
        <v>9</v>
      </c>
      <c r="N2" s="458">
        <f t="shared" si="0"/>
        <v>10</v>
      </c>
      <c r="O2" s="458">
        <f t="shared" si="0"/>
        <v>11</v>
      </c>
      <c r="P2" s="458">
        <f t="shared" si="0"/>
        <v>12</v>
      </c>
      <c r="Q2" s="458">
        <f t="shared" si="0"/>
        <v>13</v>
      </c>
      <c r="R2" s="458">
        <f t="shared" si="0"/>
        <v>14</v>
      </c>
      <c r="S2" s="458">
        <f t="shared" si="0"/>
        <v>15</v>
      </c>
      <c r="T2" s="458">
        <f t="shared" si="0"/>
        <v>16</v>
      </c>
      <c r="U2" s="458">
        <f t="shared" si="0"/>
        <v>17</v>
      </c>
      <c r="V2" s="458">
        <f t="shared" si="0"/>
        <v>18</v>
      </c>
      <c r="W2" s="458">
        <f t="shared" si="0"/>
        <v>19</v>
      </c>
      <c r="X2" s="458">
        <f t="shared" si="0"/>
        <v>20</v>
      </c>
      <c r="Y2" s="458">
        <f t="shared" si="0"/>
        <v>21</v>
      </c>
      <c r="Z2" s="458">
        <f t="shared" si="0"/>
        <v>22</v>
      </c>
      <c r="AA2" s="458">
        <f t="shared" si="0"/>
        <v>23</v>
      </c>
      <c r="AB2" s="458">
        <f t="shared" si="0"/>
        <v>24</v>
      </c>
      <c r="AC2" s="458">
        <f t="shared" si="0"/>
        <v>25</v>
      </c>
      <c r="AD2" s="458">
        <f t="shared" si="0"/>
        <v>26</v>
      </c>
      <c r="AE2" s="458">
        <f t="shared" si="0"/>
        <v>27</v>
      </c>
      <c r="AF2" s="458">
        <f t="shared" si="0"/>
        <v>28</v>
      </c>
      <c r="AG2" s="458">
        <f t="shared" si="0"/>
        <v>29</v>
      </c>
      <c r="AH2" s="458">
        <f t="shared" si="0"/>
        <v>30</v>
      </c>
      <c r="AI2" s="458">
        <f t="shared" si="0"/>
        <v>31</v>
      </c>
      <c r="AJ2" s="458">
        <f t="shared" si="0"/>
        <v>32</v>
      </c>
      <c r="AK2" s="458">
        <f t="shared" si="0"/>
        <v>33</v>
      </c>
      <c r="AL2" s="458">
        <f t="shared" si="0"/>
        <v>34</v>
      </c>
      <c r="AM2" s="458">
        <f t="shared" si="0"/>
        <v>35</v>
      </c>
      <c r="AN2" s="458">
        <f t="shared" si="0"/>
        <v>36</v>
      </c>
    </row>
    <row r="3" spans="1:59" s="83" customFormat="1" ht="13.5" thickBot="1">
      <c r="A3" s="459"/>
      <c r="B3" s="460" t="s">
        <v>169</v>
      </c>
      <c r="C3" s="460"/>
      <c r="D3" s="460"/>
      <c r="E3" s="116">
        <f>'Model &amp; Metrics'!H4</f>
        <v>43831</v>
      </c>
      <c r="F3" s="116">
        <f>'Model &amp; Metrics'!I4</f>
        <v>43890</v>
      </c>
      <c r="G3" s="116">
        <f>'Model &amp; Metrics'!J4</f>
        <v>43921</v>
      </c>
      <c r="H3" s="116">
        <f>'Model &amp; Metrics'!K4</f>
        <v>43951</v>
      </c>
      <c r="I3" s="116">
        <f>'Model &amp; Metrics'!L4</f>
        <v>43982</v>
      </c>
      <c r="J3" s="116">
        <f>'Model &amp; Metrics'!M4</f>
        <v>44012</v>
      </c>
      <c r="K3" s="116">
        <f>'Model &amp; Metrics'!N4</f>
        <v>44043</v>
      </c>
      <c r="L3" s="116">
        <f>'Model &amp; Metrics'!O4</f>
        <v>44074</v>
      </c>
      <c r="M3" s="116">
        <f>'Model &amp; Metrics'!P4</f>
        <v>44104</v>
      </c>
      <c r="N3" s="116">
        <f>'Model &amp; Metrics'!Q4</f>
        <v>44135</v>
      </c>
      <c r="O3" s="116">
        <f>'Model &amp; Metrics'!R4</f>
        <v>44165</v>
      </c>
      <c r="P3" s="116">
        <f>'Model &amp; Metrics'!S4</f>
        <v>44196</v>
      </c>
      <c r="Q3" s="116">
        <f>'Model &amp; Metrics'!T4</f>
        <v>44227</v>
      </c>
      <c r="R3" s="116">
        <f>'Model &amp; Metrics'!U4</f>
        <v>44255</v>
      </c>
      <c r="S3" s="116">
        <f>'Model &amp; Metrics'!V4</f>
        <v>44286</v>
      </c>
      <c r="T3" s="116">
        <f>'Model &amp; Metrics'!W4</f>
        <v>44316</v>
      </c>
      <c r="U3" s="116">
        <f>'Model &amp; Metrics'!X4</f>
        <v>44347</v>
      </c>
      <c r="V3" s="116">
        <f>'Model &amp; Metrics'!Y4</f>
        <v>44377</v>
      </c>
      <c r="W3" s="116">
        <f>'Model &amp; Metrics'!Z4</f>
        <v>44408</v>
      </c>
      <c r="X3" s="116">
        <f>'Model &amp; Metrics'!AA4</f>
        <v>44439</v>
      </c>
      <c r="Y3" s="116">
        <f>'Model &amp; Metrics'!AB4</f>
        <v>44469</v>
      </c>
      <c r="Z3" s="116">
        <f>'Model &amp; Metrics'!AC4</f>
        <v>44500</v>
      </c>
      <c r="AA3" s="116">
        <f>'Model &amp; Metrics'!AD4</f>
        <v>44530</v>
      </c>
      <c r="AB3" s="116">
        <f>'Model &amp; Metrics'!AE4</f>
        <v>44561</v>
      </c>
      <c r="AC3" s="116">
        <f>'Model &amp; Metrics'!AF4</f>
        <v>44592</v>
      </c>
      <c r="AD3" s="116">
        <f>'Model &amp; Metrics'!AG4</f>
        <v>44620</v>
      </c>
      <c r="AE3" s="116">
        <f>'Model &amp; Metrics'!AH4</f>
        <v>44651</v>
      </c>
      <c r="AF3" s="116">
        <f>'Model &amp; Metrics'!AI4</f>
        <v>44681</v>
      </c>
      <c r="AG3" s="116">
        <f>'Model &amp; Metrics'!AJ4</f>
        <v>44712</v>
      </c>
      <c r="AH3" s="116">
        <f>'Model &amp; Metrics'!AK4</f>
        <v>44742</v>
      </c>
      <c r="AI3" s="116">
        <f>'Model &amp; Metrics'!AL4</f>
        <v>44773</v>
      </c>
      <c r="AJ3" s="116">
        <f>'Model &amp; Metrics'!AM4</f>
        <v>44804</v>
      </c>
      <c r="AK3" s="116">
        <f>'Model &amp; Metrics'!AN4</f>
        <v>44834</v>
      </c>
      <c r="AL3" s="116">
        <f>'Model &amp; Metrics'!AO4</f>
        <v>44865</v>
      </c>
      <c r="AM3" s="116">
        <f>'Model &amp; Metrics'!AP4</f>
        <v>44895</v>
      </c>
      <c r="AN3" s="116">
        <f>'Model &amp; Metrics'!AQ4</f>
        <v>44926</v>
      </c>
      <c r="AO3" s="1"/>
      <c r="AP3" s="447" t="str">
        <f>'Model &amp; Metrics'!AS4</f>
        <v>Q120</v>
      </c>
      <c r="AQ3" s="447" t="str">
        <f>'Model &amp; Metrics'!AT4</f>
        <v>Q220</v>
      </c>
      <c r="AR3" s="447" t="str">
        <f>'Model &amp; Metrics'!AU4</f>
        <v>Q320</v>
      </c>
      <c r="AS3" s="447" t="str">
        <f>'Model &amp; Metrics'!AV4</f>
        <v>Q420</v>
      </c>
      <c r="AT3" s="447" t="str">
        <f>'Model &amp; Metrics'!AW4</f>
        <v>Q121</v>
      </c>
      <c r="AU3" s="447" t="str">
        <f>'Model &amp; Metrics'!AX4</f>
        <v>Q221</v>
      </c>
      <c r="AV3" s="447" t="str">
        <f>'Model &amp; Metrics'!AY4</f>
        <v>Q321</v>
      </c>
      <c r="AW3" s="447" t="str">
        <f>'Model &amp; Metrics'!AZ4</f>
        <v>Q421</v>
      </c>
      <c r="AX3" s="447" t="str">
        <f>'Model &amp; Metrics'!BA4</f>
        <v>Q122</v>
      </c>
      <c r="AY3" s="447" t="str">
        <f>'Model &amp; Metrics'!BB4</f>
        <v>Q222</v>
      </c>
      <c r="AZ3" s="447" t="str">
        <f>'Model &amp; Metrics'!BC4</f>
        <v>Q322</v>
      </c>
      <c r="BA3" s="447" t="str">
        <f>'Model &amp; Metrics'!BD4</f>
        <v>Q422</v>
      </c>
      <c r="BC3" s="415">
        <f>'Model &amp; Metrics'!BF4</f>
        <v>2020</v>
      </c>
      <c r="BD3" s="415">
        <f>'Model &amp; Metrics'!BG4</f>
        <v>2021</v>
      </c>
      <c r="BE3" s="415">
        <f>'Model &amp; Metrics'!BH4</f>
        <v>2022</v>
      </c>
    </row>
    <row r="4" spans="1:59" s="407" customFormat="1">
      <c r="A4" s="1"/>
      <c r="B4" s="1"/>
      <c r="C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426"/>
      <c r="BD4" s="426"/>
      <c r="BE4" s="426"/>
      <c r="BF4" s="1"/>
      <c r="BG4" s="1"/>
    </row>
    <row r="5" spans="1:59" s="407" customFormat="1">
      <c r="A5" s="1"/>
      <c r="B5" s="64" t="s">
        <v>170</v>
      </c>
      <c r="C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394"/>
      <c r="BD5" s="394"/>
      <c r="BE5" s="394"/>
      <c r="BF5" s="1"/>
      <c r="BG5" s="1"/>
    </row>
    <row r="6" spans="1:59">
      <c r="B6" s="1" t="s">
        <v>171</v>
      </c>
      <c r="C6" s="63">
        <v>2</v>
      </c>
      <c r="E6" s="3"/>
      <c r="F6" s="2"/>
      <c r="BC6" s="394"/>
      <c r="BD6" s="394"/>
      <c r="BE6" s="394"/>
    </row>
    <row r="7" spans="1:59">
      <c r="B7" s="1" t="s">
        <v>172</v>
      </c>
      <c r="C7" s="76">
        <v>10</v>
      </c>
      <c r="E7" s="3"/>
      <c r="F7" s="2"/>
      <c r="BC7" s="394"/>
      <c r="BD7" s="394"/>
      <c r="BE7" s="394"/>
    </row>
    <row r="8" spans="1:59">
      <c r="B8" s="1" t="s">
        <v>173</v>
      </c>
      <c r="C8" s="457">
        <v>800</v>
      </c>
      <c r="D8" s="437" t="s">
        <v>123</v>
      </c>
      <c r="E8" s="367">
        <f>+IF(AND(E$2&gt;=$C6,E$2&lt;=$C7),$C8,0)</f>
        <v>0</v>
      </c>
      <c r="F8" s="367">
        <f t="shared" ref="F8:AM8" si="1">+IF(AND(F$2&gt;=$C6,F$2&lt;=$C7),$C8,0)</f>
        <v>800</v>
      </c>
      <c r="G8" s="367">
        <f t="shared" si="1"/>
        <v>800</v>
      </c>
      <c r="H8" s="367">
        <f t="shared" si="1"/>
        <v>800</v>
      </c>
      <c r="I8" s="367">
        <f t="shared" si="1"/>
        <v>800</v>
      </c>
      <c r="J8" s="367">
        <f t="shared" si="1"/>
        <v>800</v>
      </c>
      <c r="K8" s="367">
        <f t="shared" si="1"/>
        <v>800</v>
      </c>
      <c r="L8" s="367">
        <f t="shared" si="1"/>
        <v>800</v>
      </c>
      <c r="M8" s="367">
        <f t="shared" si="1"/>
        <v>800</v>
      </c>
      <c r="N8" s="367">
        <f t="shared" si="1"/>
        <v>800</v>
      </c>
      <c r="O8" s="367">
        <f t="shared" si="1"/>
        <v>0</v>
      </c>
      <c r="P8" s="367">
        <f t="shared" si="1"/>
        <v>0</v>
      </c>
      <c r="Q8" s="367">
        <f t="shared" si="1"/>
        <v>0</v>
      </c>
      <c r="R8" s="367">
        <f t="shared" si="1"/>
        <v>0</v>
      </c>
      <c r="S8" s="367">
        <f t="shared" si="1"/>
        <v>0</v>
      </c>
      <c r="T8" s="367">
        <f t="shared" si="1"/>
        <v>0</v>
      </c>
      <c r="U8" s="367">
        <f t="shared" si="1"/>
        <v>0</v>
      </c>
      <c r="V8" s="367">
        <f t="shared" si="1"/>
        <v>0</v>
      </c>
      <c r="W8" s="367">
        <f t="shared" si="1"/>
        <v>0</v>
      </c>
      <c r="X8" s="367">
        <f t="shared" si="1"/>
        <v>0</v>
      </c>
      <c r="Y8" s="367">
        <f t="shared" si="1"/>
        <v>0</v>
      </c>
      <c r="Z8" s="367">
        <f t="shared" si="1"/>
        <v>0</v>
      </c>
      <c r="AA8" s="367">
        <f t="shared" si="1"/>
        <v>0</v>
      </c>
      <c r="AB8" s="367">
        <f t="shared" si="1"/>
        <v>0</v>
      </c>
      <c r="AC8" s="367">
        <f t="shared" si="1"/>
        <v>0</v>
      </c>
      <c r="AD8" s="367">
        <f t="shared" si="1"/>
        <v>0</v>
      </c>
      <c r="AE8" s="367">
        <f t="shared" si="1"/>
        <v>0</v>
      </c>
      <c r="AF8" s="367">
        <f t="shared" si="1"/>
        <v>0</v>
      </c>
      <c r="AG8" s="367">
        <f t="shared" si="1"/>
        <v>0</v>
      </c>
      <c r="AH8" s="367">
        <f t="shared" si="1"/>
        <v>0</v>
      </c>
      <c r="AI8" s="367">
        <f t="shared" si="1"/>
        <v>0</v>
      </c>
      <c r="AJ8" s="367">
        <f t="shared" si="1"/>
        <v>0</v>
      </c>
      <c r="AK8" s="367">
        <f t="shared" si="1"/>
        <v>0</v>
      </c>
      <c r="AL8" s="367">
        <f t="shared" si="1"/>
        <v>0</v>
      </c>
      <c r="AM8" s="367">
        <f t="shared" si="1"/>
        <v>0</v>
      </c>
      <c r="AN8" s="367">
        <f>+IF(AND(AN$2&gt;=$C6,AN$2&lt;=$C7),$C8,0)</f>
        <v>0</v>
      </c>
      <c r="AP8" s="367">
        <f>+IFERROR(AP10/AP9,0)</f>
        <v>1600</v>
      </c>
      <c r="AQ8" s="367">
        <f t="shared" ref="AQ8:BA8" si="2">+IFERROR(AQ10/AQ9,0)</f>
        <v>2400</v>
      </c>
      <c r="AR8" s="367">
        <f t="shared" si="2"/>
        <v>2400</v>
      </c>
      <c r="AS8" s="367">
        <f>+IFERROR(AS10/AS9,0)</f>
        <v>800</v>
      </c>
      <c r="AT8" s="367">
        <f t="shared" si="2"/>
        <v>0</v>
      </c>
      <c r="AU8" s="367">
        <f t="shared" si="2"/>
        <v>0</v>
      </c>
      <c r="AV8" s="367">
        <f t="shared" si="2"/>
        <v>0</v>
      </c>
      <c r="AW8" s="367">
        <f t="shared" si="2"/>
        <v>0</v>
      </c>
      <c r="AX8" s="367">
        <f t="shared" si="2"/>
        <v>0</v>
      </c>
      <c r="AY8" s="367">
        <f t="shared" si="2"/>
        <v>0</v>
      </c>
      <c r="AZ8" s="367">
        <f t="shared" si="2"/>
        <v>0</v>
      </c>
      <c r="BA8" s="367">
        <f t="shared" si="2"/>
        <v>0</v>
      </c>
      <c r="BC8" s="394">
        <f>SUM(AP8:AS8)</f>
        <v>7200</v>
      </c>
      <c r="BD8" s="367">
        <f>SUM(AT8:AW8)</f>
        <v>0</v>
      </c>
      <c r="BE8" s="367">
        <f>SUM(AX8:BA8)</f>
        <v>0</v>
      </c>
    </row>
    <row r="9" spans="1:59">
      <c r="B9" s="40" t="s">
        <v>174</v>
      </c>
      <c r="C9" s="72">
        <v>10</v>
      </c>
      <c r="D9" s="461" t="s">
        <v>123</v>
      </c>
      <c r="E9" s="462">
        <f>+IF(AND(E$2&gt;=$C6,E$2&lt;=$C7),$C9,0)</f>
        <v>0</v>
      </c>
      <c r="F9" s="462">
        <f t="shared" ref="F9:AN9" si="3">+IF(AND(F$2&gt;=$C6,F$2&lt;=$C7),$C9,0)</f>
        <v>10</v>
      </c>
      <c r="G9" s="462">
        <f t="shared" si="3"/>
        <v>10</v>
      </c>
      <c r="H9" s="462">
        <f t="shared" si="3"/>
        <v>10</v>
      </c>
      <c r="I9" s="462">
        <f t="shared" si="3"/>
        <v>10</v>
      </c>
      <c r="J9" s="462">
        <f t="shared" si="3"/>
        <v>10</v>
      </c>
      <c r="K9" s="462">
        <f t="shared" si="3"/>
        <v>10</v>
      </c>
      <c r="L9" s="462">
        <f t="shared" si="3"/>
        <v>10</v>
      </c>
      <c r="M9" s="462">
        <f t="shared" si="3"/>
        <v>10</v>
      </c>
      <c r="N9" s="462">
        <f t="shared" si="3"/>
        <v>10</v>
      </c>
      <c r="O9" s="462">
        <f t="shared" si="3"/>
        <v>0</v>
      </c>
      <c r="P9" s="462">
        <f t="shared" si="3"/>
        <v>0</v>
      </c>
      <c r="Q9" s="462">
        <f t="shared" si="3"/>
        <v>0</v>
      </c>
      <c r="R9" s="462">
        <f t="shared" si="3"/>
        <v>0</v>
      </c>
      <c r="S9" s="462">
        <f t="shared" si="3"/>
        <v>0</v>
      </c>
      <c r="T9" s="462">
        <f t="shared" si="3"/>
        <v>0</v>
      </c>
      <c r="U9" s="462">
        <f t="shared" si="3"/>
        <v>0</v>
      </c>
      <c r="V9" s="462">
        <f t="shared" si="3"/>
        <v>0</v>
      </c>
      <c r="W9" s="462">
        <f t="shared" si="3"/>
        <v>0</v>
      </c>
      <c r="X9" s="462">
        <f t="shared" si="3"/>
        <v>0</v>
      </c>
      <c r="Y9" s="462">
        <f t="shared" si="3"/>
        <v>0</v>
      </c>
      <c r="Z9" s="462">
        <f t="shared" si="3"/>
        <v>0</v>
      </c>
      <c r="AA9" s="462">
        <f t="shared" si="3"/>
        <v>0</v>
      </c>
      <c r="AB9" s="462">
        <f t="shared" si="3"/>
        <v>0</v>
      </c>
      <c r="AC9" s="462">
        <f t="shared" si="3"/>
        <v>0</v>
      </c>
      <c r="AD9" s="462">
        <f t="shared" si="3"/>
        <v>0</v>
      </c>
      <c r="AE9" s="462">
        <f t="shared" si="3"/>
        <v>0</v>
      </c>
      <c r="AF9" s="462">
        <f t="shared" si="3"/>
        <v>0</v>
      </c>
      <c r="AG9" s="462">
        <f t="shared" si="3"/>
        <v>0</v>
      </c>
      <c r="AH9" s="462">
        <f t="shared" si="3"/>
        <v>0</v>
      </c>
      <c r="AI9" s="462">
        <f t="shared" si="3"/>
        <v>0</v>
      </c>
      <c r="AJ9" s="462">
        <f t="shared" si="3"/>
        <v>0</v>
      </c>
      <c r="AK9" s="462">
        <f t="shared" si="3"/>
        <v>0</v>
      </c>
      <c r="AL9" s="462">
        <f t="shared" si="3"/>
        <v>0</v>
      </c>
      <c r="AM9" s="462">
        <f t="shared" si="3"/>
        <v>0</v>
      </c>
      <c r="AN9" s="462">
        <f t="shared" si="3"/>
        <v>0</v>
      </c>
      <c r="AP9" s="462">
        <f>IF(AP10&gt;0,$C9,0)</f>
        <v>10</v>
      </c>
      <c r="AQ9" s="462">
        <f t="shared" ref="AQ9:BA9" si="4">IF(AQ10&gt;0,$C9,0)</f>
        <v>10</v>
      </c>
      <c r="AR9" s="462">
        <f t="shared" si="4"/>
        <v>10</v>
      </c>
      <c r="AS9" s="462">
        <f>IF(AS10&gt;0,$C9,0)</f>
        <v>10</v>
      </c>
      <c r="AT9" s="462">
        <f t="shared" si="4"/>
        <v>0</v>
      </c>
      <c r="AU9" s="462">
        <f t="shared" si="4"/>
        <v>0</v>
      </c>
      <c r="AV9" s="462">
        <f t="shared" si="4"/>
        <v>0</v>
      </c>
      <c r="AW9" s="462">
        <f t="shared" si="4"/>
        <v>0</v>
      </c>
      <c r="AX9" s="462">
        <f t="shared" si="4"/>
        <v>0</v>
      </c>
      <c r="AY9" s="462">
        <f t="shared" si="4"/>
        <v>0</v>
      </c>
      <c r="AZ9" s="462">
        <f t="shared" si="4"/>
        <v>0</v>
      </c>
      <c r="BA9" s="462">
        <f t="shared" si="4"/>
        <v>0</v>
      </c>
      <c r="BC9" s="394">
        <f>SUM(AP9:AS9)</f>
        <v>40</v>
      </c>
      <c r="BD9" s="462">
        <f>SUM(AT9:AW9)</f>
        <v>0</v>
      </c>
      <c r="BE9" s="462">
        <f>SUM(AX9:BA9)</f>
        <v>0</v>
      </c>
    </row>
    <row r="10" spans="1:59">
      <c r="B10" s="1" t="s">
        <v>175</v>
      </c>
      <c r="E10" s="367">
        <f>+E9*E8</f>
        <v>0</v>
      </c>
      <c r="F10" s="367">
        <f t="shared" ref="F10:AN10" si="5">+F9*F8</f>
        <v>8000</v>
      </c>
      <c r="G10" s="367">
        <f t="shared" si="5"/>
        <v>8000</v>
      </c>
      <c r="H10" s="367">
        <f t="shared" si="5"/>
        <v>8000</v>
      </c>
      <c r="I10" s="367">
        <f t="shared" si="5"/>
        <v>8000</v>
      </c>
      <c r="J10" s="367">
        <f t="shared" si="5"/>
        <v>8000</v>
      </c>
      <c r="K10" s="367">
        <f t="shared" si="5"/>
        <v>8000</v>
      </c>
      <c r="L10" s="367">
        <f t="shared" si="5"/>
        <v>8000</v>
      </c>
      <c r="M10" s="367">
        <f t="shared" si="5"/>
        <v>8000</v>
      </c>
      <c r="N10" s="367">
        <f t="shared" si="5"/>
        <v>8000</v>
      </c>
      <c r="O10" s="367">
        <f t="shared" si="5"/>
        <v>0</v>
      </c>
      <c r="P10" s="367">
        <f t="shared" si="5"/>
        <v>0</v>
      </c>
      <c r="Q10" s="367">
        <f t="shared" si="5"/>
        <v>0</v>
      </c>
      <c r="R10" s="367">
        <f t="shared" si="5"/>
        <v>0</v>
      </c>
      <c r="S10" s="367">
        <f t="shared" si="5"/>
        <v>0</v>
      </c>
      <c r="T10" s="367">
        <f t="shared" si="5"/>
        <v>0</v>
      </c>
      <c r="U10" s="367">
        <f t="shared" si="5"/>
        <v>0</v>
      </c>
      <c r="V10" s="367">
        <f t="shared" si="5"/>
        <v>0</v>
      </c>
      <c r="W10" s="367">
        <f t="shared" si="5"/>
        <v>0</v>
      </c>
      <c r="X10" s="367">
        <f t="shared" si="5"/>
        <v>0</v>
      </c>
      <c r="Y10" s="367">
        <f t="shared" si="5"/>
        <v>0</v>
      </c>
      <c r="Z10" s="367">
        <f t="shared" si="5"/>
        <v>0</v>
      </c>
      <c r="AA10" s="367">
        <f t="shared" si="5"/>
        <v>0</v>
      </c>
      <c r="AB10" s="367">
        <f t="shared" si="5"/>
        <v>0</v>
      </c>
      <c r="AC10" s="367">
        <f t="shared" si="5"/>
        <v>0</v>
      </c>
      <c r="AD10" s="367">
        <f t="shared" si="5"/>
        <v>0</v>
      </c>
      <c r="AE10" s="367">
        <f t="shared" si="5"/>
        <v>0</v>
      </c>
      <c r="AF10" s="367">
        <f t="shared" si="5"/>
        <v>0</v>
      </c>
      <c r="AG10" s="367">
        <f t="shared" si="5"/>
        <v>0</v>
      </c>
      <c r="AH10" s="367">
        <f t="shared" si="5"/>
        <v>0</v>
      </c>
      <c r="AI10" s="367">
        <f t="shared" si="5"/>
        <v>0</v>
      </c>
      <c r="AJ10" s="367">
        <f t="shared" si="5"/>
        <v>0</v>
      </c>
      <c r="AK10" s="367">
        <f t="shared" si="5"/>
        <v>0</v>
      </c>
      <c r="AL10" s="367">
        <f t="shared" si="5"/>
        <v>0</v>
      </c>
      <c r="AM10" s="367">
        <f t="shared" si="5"/>
        <v>0</v>
      </c>
      <c r="AN10" s="367">
        <f t="shared" si="5"/>
        <v>0</v>
      </c>
      <c r="AP10" s="367">
        <f>+SUM(E10:G10)</f>
        <v>16000</v>
      </c>
      <c r="AQ10" s="367">
        <f>+SUM(H10:J10)</f>
        <v>24000</v>
      </c>
      <c r="AR10" s="367">
        <f>+SUM(K10:M10)</f>
        <v>24000</v>
      </c>
      <c r="AS10" s="367">
        <f>+SUM(N10:P10)</f>
        <v>8000</v>
      </c>
      <c r="AT10" s="367">
        <f>+SUM(Q10:S10)</f>
        <v>0</v>
      </c>
      <c r="AU10" s="367">
        <f>+SUM(T10:V10)</f>
        <v>0</v>
      </c>
      <c r="AV10" s="367">
        <f>+SUM(W10:Y10)</f>
        <v>0</v>
      </c>
      <c r="AW10" s="367">
        <f>+SUM(Z10:AB10)</f>
        <v>0</v>
      </c>
      <c r="AX10" s="367">
        <f>+SUM(AC10:AE10)</f>
        <v>0</v>
      </c>
      <c r="AY10" s="367">
        <f>+SUM(AF10:AH10)</f>
        <v>0</v>
      </c>
      <c r="AZ10" s="367">
        <f>+SUM(AI10:AK10)</f>
        <v>0</v>
      </c>
      <c r="BA10" s="367">
        <f>+SUM(AL10:AN10)</f>
        <v>0</v>
      </c>
      <c r="BC10" s="463">
        <f>SUM(AP10:AS10)</f>
        <v>72000</v>
      </c>
      <c r="BD10" s="367">
        <f>SUM(AT10:AW10)</f>
        <v>0</v>
      </c>
      <c r="BE10" s="367">
        <f>SUM(AX10:BA10)</f>
        <v>0</v>
      </c>
    </row>
    <row r="11" spans="1:59">
      <c r="BC11" s="394"/>
      <c r="BD11" s="394"/>
      <c r="BE11" s="394"/>
    </row>
    <row r="12" spans="1:59" s="407" customFormat="1">
      <c r="A12" s="1"/>
      <c r="B12" s="64" t="s">
        <v>176</v>
      </c>
      <c r="C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394"/>
      <c r="BD12" s="394"/>
      <c r="BE12" s="394"/>
      <c r="BF12" s="1"/>
      <c r="BG12" s="1"/>
    </row>
    <row r="13" spans="1:59">
      <c r="B13" s="1" t="s">
        <v>171</v>
      </c>
      <c r="C13" s="63">
        <v>8</v>
      </c>
      <c r="E13" s="3"/>
      <c r="F13" s="2"/>
      <c r="BC13" s="394"/>
      <c r="BD13" s="394"/>
      <c r="BE13" s="394"/>
    </row>
    <row r="14" spans="1:59">
      <c r="B14" s="1" t="s">
        <v>172</v>
      </c>
      <c r="C14" s="76">
        <v>20</v>
      </c>
      <c r="E14" s="3"/>
      <c r="F14" s="2"/>
      <c r="BC14" s="394"/>
      <c r="BD14" s="394"/>
      <c r="BE14" s="394"/>
    </row>
    <row r="15" spans="1:59">
      <c r="B15" s="1" t="s">
        <v>173</v>
      </c>
      <c r="C15" s="457">
        <v>500</v>
      </c>
      <c r="D15" s="437" t="s">
        <v>123</v>
      </c>
      <c r="E15" s="367">
        <f t="shared" ref="E15:AN15" si="6">+IF(AND(E$2&gt;=$C13,E$2&lt;=$C14),$C15,0)</f>
        <v>0</v>
      </c>
      <c r="F15" s="367">
        <f t="shared" si="6"/>
        <v>0</v>
      </c>
      <c r="G15" s="367">
        <f t="shared" si="6"/>
        <v>0</v>
      </c>
      <c r="H15" s="367">
        <f t="shared" si="6"/>
        <v>0</v>
      </c>
      <c r="I15" s="367">
        <f t="shared" si="6"/>
        <v>0</v>
      </c>
      <c r="J15" s="367">
        <f t="shared" si="6"/>
        <v>0</v>
      </c>
      <c r="K15" s="367">
        <f t="shared" si="6"/>
        <v>0</v>
      </c>
      <c r="L15" s="367">
        <f t="shared" si="6"/>
        <v>500</v>
      </c>
      <c r="M15" s="367">
        <f t="shared" si="6"/>
        <v>500</v>
      </c>
      <c r="N15" s="367">
        <f t="shared" si="6"/>
        <v>500</v>
      </c>
      <c r="O15" s="367">
        <f>+IF(AND(O$2&gt;=$C13,O$2&lt;=$C14),$C15,0)</f>
        <v>500</v>
      </c>
      <c r="P15" s="367">
        <f t="shared" si="6"/>
        <v>500</v>
      </c>
      <c r="Q15" s="367">
        <f t="shared" si="6"/>
        <v>500</v>
      </c>
      <c r="R15" s="367">
        <f t="shared" si="6"/>
        <v>500</v>
      </c>
      <c r="S15" s="367">
        <f t="shared" si="6"/>
        <v>500</v>
      </c>
      <c r="T15" s="367">
        <f t="shared" si="6"/>
        <v>500</v>
      </c>
      <c r="U15" s="367">
        <f t="shared" si="6"/>
        <v>500</v>
      </c>
      <c r="V15" s="367">
        <f t="shared" si="6"/>
        <v>500</v>
      </c>
      <c r="W15" s="367">
        <f t="shared" si="6"/>
        <v>500</v>
      </c>
      <c r="X15" s="367">
        <f t="shared" si="6"/>
        <v>500</v>
      </c>
      <c r="Y15" s="367">
        <f t="shared" si="6"/>
        <v>0</v>
      </c>
      <c r="Z15" s="367">
        <f t="shared" si="6"/>
        <v>0</v>
      </c>
      <c r="AA15" s="367">
        <f t="shared" si="6"/>
        <v>0</v>
      </c>
      <c r="AB15" s="367">
        <f t="shared" si="6"/>
        <v>0</v>
      </c>
      <c r="AC15" s="367">
        <f t="shared" si="6"/>
        <v>0</v>
      </c>
      <c r="AD15" s="367">
        <f t="shared" si="6"/>
        <v>0</v>
      </c>
      <c r="AE15" s="367">
        <f t="shared" si="6"/>
        <v>0</v>
      </c>
      <c r="AF15" s="367">
        <f t="shared" si="6"/>
        <v>0</v>
      </c>
      <c r="AG15" s="367">
        <f t="shared" si="6"/>
        <v>0</v>
      </c>
      <c r="AH15" s="367">
        <f t="shared" si="6"/>
        <v>0</v>
      </c>
      <c r="AI15" s="367">
        <f t="shared" si="6"/>
        <v>0</v>
      </c>
      <c r="AJ15" s="367">
        <f t="shared" si="6"/>
        <v>0</v>
      </c>
      <c r="AK15" s="367">
        <f t="shared" si="6"/>
        <v>0</v>
      </c>
      <c r="AL15" s="367">
        <f t="shared" si="6"/>
        <v>0</v>
      </c>
      <c r="AM15" s="367">
        <f t="shared" si="6"/>
        <v>0</v>
      </c>
      <c r="AN15" s="367">
        <f t="shared" si="6"/>
        <v>0</v>
      </c>
      <c r="AP15" s="367">
        <f t="shared" ref="AP15:BA15" si="7">+IFERROR(AP17/AP16,0)</f>
        <v>0</v>
      </c>
      <c r="AQ15" s="367">
        <f t="shared" si="7"/>
        <v>0</v>
      </c>
      <c r="AR15" s="367">
        <f>+IFERROR(AR17/AR16,0)</f>
        <v>1000</v>
      </c>
      <c r="AS15" s="367">
        <f t="shared" si="7"/>
        <v>1500</v>
      </c>
      <c r="AT15" s="367">
        <f t="shared" si="7"/>
        <v>1500</v>
      </c>
      <c r="AU15" s="367">
        <f t="shared" si="7"/>
        <v>1500</v>
      </c>
      <c r="AV15" s="367">
        <f>+IFERROR(AV17/AV16,0)</f>
        <v>1000</v>
      </c>
      <c r="AW15" s="367">
        <f t="shared" si="7"/>
        <v>0</v>
      </c>
      <c r="AX15" s="367">
        <f t="shared" si="7"/>
        <v>0</v>
      </c>
      <c r="AY15" s="367">
        <f t="shared" si="7"/>
        <v>0</v>
      </c>
      <c r="AZ15" s="367">
        <f t="shared" si="7"/>
        <v>0</v>
      </c>
      <c r="BA15" s="367">
        <f t="shared" si="7"/>
        <v>0</v>
      </c>
      <c r="BC15" s="394">
        <f>SUM(AP15:AS15)</f>
        <v>2500</v>
      </c>
      <c r="BD15" s="394">
        <f>SUM(AT15:AW15)</f>
        <v>4000</v>
      </c>
      <c r="BE15" s="367">
        <f>SUM(AX15:BA15)</f>
        <v>0</v>
      </c>
    </row>
    <row r="16" spans="1:59">
      <c r="B16" s="40" t="s">
        <v>174</v>
      </c>
      <c r="C16" s="72">
        <v>50</v>
      </c>
      <c r="D16" s="461" t="s">
        <v>123</v>
      </c>
      <c r="E16" s="462">
        <f>+IF(AND(E$2&gt;=$C13,E$2&lt;=$C14),$C16,0)</f>
        <v>0</v>
      </c>
      <c r="F16" s="462">
        <f t="shared" ref="F16:AN16" si="8">+IF(AND(F$2&gt;=$C13,F$2&lt;=$C14),$C16,0)</f>
        <v>0</v>
      </c>
      <c r="G16" s="462">
        <f t="shared" si="8"/>
        <v>0</v>
      </c>
      <c r="H16" s="462">
        <f t="shared" si="8"/>
        <v>0</v>
      </c>
      <c r="I16" s="462">
        <f t="shared" si="8"/>
        <v>0</v>
      </c>
      <c r="J16" s="462">
        <f t="shared" si="8"/>
        <v>0</v>
      </c>
      <c r="K16" s="462">
        <f t="shared" si="8"/>
        <v>0</v>
      </c>
      <c r="L16" s="462">
        <f t="shared" si="8"/>
        <v>50</v>
      </c>
      <c r="M16" s="462">
        <f t="shared" si="8"/>
        <v>50</v>
      </c>
      <c r="N16" s="462">
        <f t="shared" si="8"/>
        <v>50</v>
      </c>
      <c r="O16" s="462">
        <f t="shared" si="8"/>
        <v>50</v>
      </c>
      <c r="P16" s="462">
        <f t="shared" si="8"/>
        <v>50</v>
      </c>
      <c r="Q16" s="462">
        <f t="shared" si="8"/>
        <v>50</v>
      </c>
      <c r="R16" s="462">
        <f t="shared" si="8"/>
        <v>50</v>
      </c>
      <c r="S16" s="462">
        <f t="shared" si="8"/>
        <v>50</v>
      </c>
      <c r="T16" s="462">
        <f t="shared" si="8"/>
        <v>50</v>
      </c>
      <c r="U16" s="462">
        <f t="shared" si="8"/>
        <v>50</v>
      </c>
      <c r="V16" s="462">
        <f t="shared" si="8"/>
        <v>50</v>
      </c>
      <c r="W16" s="462">
        <f t="shared" si="8"/>
        <v>50</v>
      </c>
      <c r="X16" s="462">
        <f t="shared" si="8"/>
        <v>50</v>
      </c>
      <c r="Y16" s="462">
        <f t="shared" si="8"/>
        <v>0</v>
      </c>
      <c r="Z16" s="462">
        <f t="shared" si="8"/>
        <v>0</v>
      </c>
      <c r="AA16" s="462">
        <f t="shared" si="8"/>
        <v>0</v>
      </c>
      <c r="AB16" s="462">
        <f t="shared" si="8"/>
        <v>0</v>
      </c>
      <c r="AC16" s="462">
        <f t="shared" si="8"/>
        <v>0</v>
      </c>
      <c r="AD16" s="462">
        <f t="shared" si="8"/>
        <v>0</v>
      </c>
      <c r="AE16" s="462">
        <f t="shared" si="8"/>
        <v>0</v>
      </c>
      <c r="AF16" s="462">
        <f t="shared" si="8"/>
        <v>0</v>
      </c>
      <c r="AG16" s="462">
        <f t="shared" si="8"/>
        <v>0</v>
      </c>
      <c r="AH16" s="462">
        <f t="shared" si="8"/>
        <v>0</v>
      </c>
      <c r="AI16" s="462">
        <f t="shared" si="8"/>
        <v>0</v>
      </c>
      <c r="AJ16" s="462">
        <f t="shared" si="8"/>
        <v>0</v>
      </c>
      <c r="AK16" s="462">
        <f t="shared" si="8"/>
        <v>0</v>
      </c>
      <c r="AL16" s="462">
        <f t="shared" si="8"/>
        <v>0</v>
      </c>
      <c r="AM16" s="462">
        <f t="shared" si="8"/>
        <v>0</v>
      </c>
      <c r="AN16" s="462">
        <f t="shared" si="8"/>
        <v>0</v>
      </c>
      <c r="AP16" s="462">
        <f t="shared" ref="AP16:BA16" si="9">IF(AP17&gt;0,$C16,0)</f>
        <v>0</v>
      </c>
      <c r="AQ16" s="462">
        <f t="shared" si="9"/>
        <v>0</v>
      </c>
      <c r="AR16" s="462">
        <f>IF(AR17&gt;0,$C16,0)</f>
        <v>50</v>
      </c>
      <c r="AS16" s="462">
        <f t="shared" si="9"/>
        <v>50</v>
      </c>
      <c r="AT16" s="462">
        <f t="shared" si="9"/>
        <v>50</v>
      </c>
      <c r="AU16" s="462">
        <f t="shared" si="9"/>
        <v>50</v>
      </c>
      <c r="AV16" s="462">
        <f>IF(AV17&gt;0,$C16,0)</f>
        <v>50</v>
      </c>
      <c r="AW16" s="462">
        <f t="shared" si="9"/>
        <v>0</v>
      </c>
      <c r="AX16" s="462">
        <f t="shared" si="9"/>
        <v>0</v>
      </c>
      <c r="AY16" s="462">
        <f t="shared" si="9"/>
        <v>0</v>
      </c>
      <c r="AZ16" s="462">
        <f t="shared" si="9"/>
        <v>0</v>
      </c>
      <c r="BA16" s="462">
        <f t="shared" si="9"/>
        <v>0</v>
      </c>
      <c r="BC16" s="394">
        <f>SUM(AP16:AS16)</f>
        <v>100</v>
      </c>
      <c r="BD16" s="394">
        <f>SUM(AT16:AW16)</f>
        <v>150</v>
      </c>
      <c r="BE16" s="462">
        <f>SUM(AX16:BA16)</f>
        <v>0</v>
      </c>
    </row>
    <row r="17" spans="1:59">
      <c r="B17" s="1" t="s">
        <v>175</v>
      </c>
      <c r="E17" s="367">
        <f t="shared" ref="E17:AN17" si="10">+E16*E15</f>
        <v>0</v>
      </c>
      <c r="F17" s="367">
        <f t="shared" si="10"/>
        <v>0</v>
      </c>
      <c r="G17" s="367">
        <f t="shared" si="10"/>
        <v>0</v>
      </c>
      <c r="H17" s="367">
        <f t="shared" si="10"/>
        <v>0</v>
      </c>
      <c r="I17" s="367">
        <f t="shared" si="10"/>
        <v>0</v>
      </c>
      <c r="J17" s="367">
        <f t="shared" si="10"/>
        <v>0</v>
      </c>
      <c r="K17" s="367">
        <f t="shared" si="10"/>
        <v>0</v>
      </c>
      <c r="L17" s="367">
        <f t="shared" si="10"/>
        <v>25000</v>
      </c>
      <c r="M17" s="367">
        <f t="shared" si="10"/>
        <v>25000</v>
      </c>
      <c r="N17" s="367">
        <f t="shared" si="10"/>
        <v>25000</v>
      </c>
      <c r="O17" s="367">
        <f t="shared" si="10"/>
        <v>25000</v>
      </c>
      <c r="P17" s="367">
        <f t="shared" si="10"/>
        <v>25000</v>
      </c>
      <c r="Q17" s="367">
        <f t="shared" si="10"/>
        <v>25000</v>
      </c>
      <c r="R17" s="367">
        <f t="shared" si="10"/>
        <v>25000</v>
      </c>
      <c r="S17" s="367">
        <f t="shared" si="10"/>
        <v>25000</v>
      </c>
      <c r="T17" s="367">
        <f t="shared" si="10"/>
        <v>25000</v>
      </c>
      <c r="U17" s="367">
        <f t="shared" si="10"/>
        <v>25000</v>
      </c>
      <c r="V17" s="367">
        <f t="shared" si="10"/>
        <v>25000</v>
      </c>
      <c r="W17" s="367">
        <f t="shared" si="10"/>
        <v>25000</v>
      </c>
      <c r="X17" s="367">
        <f t="shared" si="10"/>
        <v>25000</v>
      </c>
      <c r="Y17" s="367">
        <f t="shared" si="10"/>
        <v>0</v>
      </c>
      <c r="Z17" s="367">
        <f t="shared" si="10"/>
        <v>0</v>
      </c>
      <c r="AA17" s="367">
        <f t="shared" si="10"/>
        <v>0</v>
      </c>
      <c r="AB17" s="367">
        <f t="shared" si="10"/>
        <v>0</v>
      </c>
      <c r="AC17" s="367">
        <f t="shared" si="10"/>
        <v>0</v>
      </c>
      <c r="AD17" s="367">
        <f t="shared" si="10"/>
        <v>0</v>
      </c>
      <c r="AE17" s="367">
        <f t="shared" si="10"/>
        <v>0</v>
      </c>
      <c r="AF17" s="367">
        <f t="shared" si="10"/>
        <v>0</v>
      </c>
      <c r="AG17" s="367">
        <f t="shared" si="10"/>
        <v>0</v>
      </c>
      <c r="AH17" s="367">
        <f t="shared" si="10"/>
        <v>0</v>
      </c>
      <c r="AI17" s="367">
        <f t="shared" si="10"/>
        <v>0</v>
      </c>
      <c r="AJ17" s="367">
        <f t="shared" si="10"/>
        <v>0</v>
      </c>
      <c r="AK17" s="367">
        <f t="shared" si="10"/>
        <v>0</v>
      </c>
      <c r="AL17" s="367">
        <f t="shared" si="10"/>
        <v>0</v>
      </c>
      <c r="AM17" s="367">
        <f t="shared" si="10"/>
        <v>0</v>
      </c>
      <c r="AN17" s="367">
        <f t="shared" si="10"/>
        <v>0</v>
      </c>
      <c r="AP17" s="367">
        <f>+SUM(E17:G17)</f>
        <v>0</v>
      </c>
      <c r="AQ17" s="367">
        <f>+SUM(H17:J17)</f>
        <v>0</v>
      </c>
      <c r="AR17" s="367">
        <f>+SUM(K17:M17)</f>
        <v>50000</v>
      </c>
      <c r="AS17" s="367">
        <f>+SUM(N17:P17)</f>
        <v>75000</v>
      </c>
      <c r="AT17" s="367">
        <f>+SUM(Q17:S17)</f>
        <v>75000</v>
      </c>
      <c r="AU17" s="367">
        <f>+SUM(T17:V17)</f>
        <v>75000</v>
      </c>
      <c r="AV17" s="367">
        <f>+SUM(W17:Y17)</f>
        <v>50000</v>
      </c>
      <c r="AW17" s="367">
        <f>+SUM(Z17:AB17)</f>
        <v>0</v>
      </c>
      <c r="AX17" s="367">
        <f>+SUM(AC17:AE17)</f>
        <v>0</v>
      </c>
      <c r="AY17" s="367">
        <f>+SUM(AF17:AH17)</f>
        <v>0</v>
      </c>
      <c r="AZ17" s="367">
        <f>+SUM(AI17:AK17)</f>
        <v>0</v>
      </c>
      <c r="BA17" s="367">
        <f>+SUM(AL17:AN17)</f>
        <v>0</v>
      </c>
      <c r="BC17" s="463">
        <f>SUM(AP17:AS17)</f>
        <v>125000</v>
      </c>
      <c r="BD17" s="463">
        <f>SUM(AT17:AW17)</f>
        <v>200000</v>
      </c>
      <c r="BE17" s="367">
        <f>SUM(AX17:BA17)</f>
        <v>0</v>
      </c>
    </row>
    <row r="18" spans="1:59" s="32" customForma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394"/>
      <c r="BD18" s="394"/>
      <c r="BE18" s="394"/>
      <c r="BF18" s="1"/>
      <c r="BG18" s="1"/>
    </row>
    <row r="19" spans="1:59" s="407" customFormat="1">
      <c r="A19" s="1"/>
      <c r="B19" s="64" t="s">
        <v>177</v>
      </c>
      <c r="C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394"/>
      <c r="BD19" s="394"/>
      <c r="BE19" s="394"/>
      <c r="BF19" s="1"/>
      <c r="BG19" s="1"/>
    </row>
    <row r="20" spans="1:59">
      <c r="B20" s="1" t="s">
        <v>171</v>
      </c>
      <c r="C20" s="63">
        <v>15</v>
      </c>
      <c r="E20" s="3"/>
      <c r="F20" s="2"/>
      <c r="BC20" s="448"/>
      <c r="BD20" s="448"/>
      <c r="BE20" s="448"/>
    </row>
    <row r="21" spans="1:59">
      <c r="B21" s="1" t="s">
        <v>172</v>
      </c>
      <c r="C21" s="76">
        <v>24</v>
      </c>
      <c r="E21" s="3"/>
      <c r="F21" s="2"/>
      <c r="BC21" s="448"/>
      <c r="BD21" s="448"/>
      <c r="BE21" s="448"/>
    </row>
    <row r="22" spans="1:59">
      <c r="B22" s="1" t="s">
        <v>173</v>
      </c>
      <c r="C22" s="457">
        <v>500</v>
      </c>
      <c r="D22" s="437" t="s">
        <v>123</v>
      </c>
      <c r="E22" s="367">
        <f t="shared" ref="E22:AA22" si="11">+IF(AND(E$2&gt;=$C20,E$2&lt;=$C21),$C22,0)</f>
        <v>0</v>
      </c>
      <c r="F22" s="367">
        <f t="shared" si="11"/>
        <v>0</v>
      </c>
      <c r="G22" s="367">
        <f t="shared" si="11"/>
        <v>0</v>
      </c>
      <c r="H22" s="367">
        <f t="shared" si="11"/>
        <v>0</v>
      </c>
      <c r="I22" s="367">
        <f t="shared" si="11"/>
        <v>0</v>
      </c>
      <c r="J22" s="367">
        <f t="shared" si="11"/>
        <v>0</v>
      </c>
      <c r="K22" s="367">
        <f t="shared" si="11"/>
        <v>0</v>
      </c>
      <c r="L22" s="367">
        <f t="shared" si="11"/>
        <v>0</v>
      </c>
      <c r="M22" s="367">
        <f t="shared" si="11"/>
        <v>0</v>
      </c>
      <c r="N22" s="367">
        <f t="shared" si="11"/>
        <v>0</v>
      </c>
      <c r="O22" s="367">
        <f t="shared" si="11"/>
        <v>0</v>
      </c>
      <c r="P22" s="367">
        <f t="shared" si="11"/>
        <v>0</v>
      </c>
      <c r="Q22" s="367">
        <f t="shared" si="11"/>
        <v>0</v>
      </c>
      <c r="R22" s="367">
        <f t="shared" si="11"/>
        <v>0</v>
      </c>
      <c r="S22" s="367">
        <f t="shared" si="11"/>
        <v>500</v>
      </c>
      <c r="T22" s="367">
        <f t="shared" si="11"/>
        <v>500</v>
      </c>
      <c r="U22" s="367">
        <f t="shared" si="11"/>
        <v>500</v>
      </c>
      <c r="V22" s="367">
        <f t="shared" si="11"/>
        <v>500</v>
      </c>
      <c r="W22" s="367">
        <f t="shared" si="11"/>
        <v>500</v>
      </c>
      <c r="X22" s="367">
        <f t="shared" si="11"/>
        <v>500</v>
      </c>
      <c r="Y22" s="367">
        <f t="shared" si="11"/>
        <v>500</v>
      </c>
      <c r="Z22" s="367">
        <f t="shared" si="11"/>
        <v>500</v>
      </c>
      <c r="AA22" s="367">
        <f t="shared" si="11"/>
        <v>500</v>
      </c>
      <c r="AB22" s="367">
        <f>+IF(AND(AB$2&gt;=$C20,AB$2&lt;=$C21),$C22,0)</f>
        <v>500</v>
      </c>
      <c r="AC22" s="367">
        <f>+IF(AND(AC$2&gt;=$C20,AC$2&lt;=$C21),$C22,0)</f>
        <v>0</v>
      </c>
      <c r="AD22" s="367">
        <f t="shared" ref="AD22:AN22" si="12">+IF(AND(AD$2&gt;=$C20,AD$2&lt;=$C21),$C22,0)</f>
        <v>0</v>
      </c>
      <c r="AE22" s="367">
        <f t="shared" si="12"/>
        <v>0</v>
      </c>
      <c r="AF22" s="367">
        <f t="shared" si="12"/>
        <v>0</v>
      </c>
      <c r="AG22" s="367">
        <f t="shared" si="12"/>
        <v>0</v>
      </c>
      <c r="AH22" s="367">
        <f t="shared" si="12"/>
        <v>0</v>
      </c>
      <c r="AI22" s="367">
        <f t="shared" si="12"/>
        <v>0</v>
      </c>
      <c r="AJ22" s="367">
        <f t="shared" si="12"/>
        <v>0</v>
      </c>
      <c r="AK22" s="367">
        <f t="shared" si="12"/>
        <v>0</v>
      </c>
      <c r="AL22" s="367">
        <f t="shared" si="12"/>
        <v>0</v>
      </c>
      <c r="AM22" s="367">
        <f t="shared" si="12"/>
        <v>0</v>
      </c>
      <c r="AN22" s="367">
        <f t="shared" si="12"/>
        <v>0</v>
      </c>
      <c r="AP22" s="367">
        <f t="shared" ref="AP22:AW22" si="13">+IFERROR(AP24/AP23,0)</f>
        <v>0</v>
      </c>
      <c r="AQ22" s="367">
        <f t="shared" si="13"/>
        <v>0</v>
      </c>
      <c r="AR22" s="367">
        <f t="shared" si="13"/>
        <v>0</v>
      </c>
      <c r="AS22" s="367">
        <f t="shared" si="13"/>
        <v>0</v>
      </c>
      <c r="AT22" s="367">
        <f t="shared" si="13"/>
        <v>500</v>
      </c>
      <c r="AU22" s="367">
        <f t="shared" si="13"/>
        <v>1500</v>
      </c>
      <c r="AV22" s="367">
        <f t="shared" si="13"/>
        <v>1500</v>
      </c>
      <c r="AW22" s="367">
        <f t="shared" si="13"/>
        <v>1500</v>
      </c>
      <c r="AX22" s="367">
        <f>+IFERROR(AX24/AX23,0)</f>
        <v>0</v>
      </c>
      <c r="AY22" s="367">
        <f t="shared" ref="AY22:BA22" si="14">+IFERROR(AY24/AY23,0)</f>
        <v>0</v>
      </c>
      <c r="AZ22" s="367">
        <f t="shared" si="14"/>
        <v>0</v>
      </c>
      <c r="BA22" s="367">
        <f t="shared" si="14"/>
        <v>0</v>
      </c>
      <c r="BC22" s="367">
        <f>SUM(AP22:AS22)</f>
        <v>0</v>
      </c>
      <c r="BD22" s="394">
        <f>SUM(AT22:AW22)</f>
        <v>5000</v>
      </c>
      <c r="BE22" s="367">
        <f>SUM(AX22:BA22)</f>
        <v>0</v>
      </c>
    </row>
    <row r="23" spans="1:59">
      <c r="B23" s="40" t="s">
        <v>174</v>
      </c>
      <c r="C23" s="72">
        <v>35</v>
      </c>
      <c r="D23" s="464" t="s">
        <v>123</v>
      </c>
      <c r="E23" s="462">
        <f>+IF(AND(E$2&gt;=$C20,E$2&lt;=$C21),$C23,0)</f>
        <v>0</v>
      </c>
      <c r="F23" s="462">
        <f t="shared" ref="F23:AA23" si="15">+IF(AND(F$2&gt;=$C20,F$2&lt;=$C21),$C23,0)</f>
        <v>0</v>
      </c>
      <c r="G23" s="462">
        <f t="shared" si="15"/>
        <v>0</v>
      </c>
      <c r="H23" s="462">
        <f t="shared" si="15"/>
        <v>0</v>
      </c>
      <c r="I23" s="462">
        <f t="shared" si="15"/>
        <v>0</v>
      </c>
      <c r="J23" s="462">
        <f t="shared" si="15"/>
        <v>0</v>
      </c>
      <c r="K23" s="462">
        <f t="shared" si="15"/>
        <v>0</v>
      </c>
      <c r="L23" s="462">
        <f t="shared" si="15"/>
        <v>0</v>
      </c>
      <c r="M23" s="462">
        <f t="shared" si="15"/>
        <v>0</v>
      </c>
      <c r="N23" s="462">
        <f t="shared" si="15"/>
        <v>0</v>
      </c>
      <c r="O23" s="462">
        <f t="shared" si="15"/>
        <v>0</v>
      </c>
      <c r="P23" s="462">
        <f t="shared" si="15"/>
        <v>0</v>
      </c>
      <c r="Q23" s="462">
        <f t="shared" si="15"/>
        <v>0</v>
      </c>
      <c r="R23" s="462">
        <f t="shared" si="15"/>
        <v>0</v>
      </c>
      <c r="S23" s="462">
        <f t="shared" si="15"/>
        <v>35</v>
      </c>
      <c r="T23" s="462">
        <f t="shared" si="15"/>
        <v>35</v>
      </c>
      <c r="U23" s="462">
        <f t="shared" si="15"/>
        <v>35</v>
      </c>
      <c r="V23" s="462">
        <f t="shared" si="15"/>
        <v>35</v>
      </c>
      <c r="W23" s="462">
        <f t="shared" si="15"/>
        <v>35</v>
      </c>
      <c r="X23" s="462">
        <f t="shared" si="15"/>
        <v>35</v>
      </c>
      <c r="Y23" s="462">
        <f t="shared" si="15"/>
        <v>35</v>
      </c>
      <c r="Z23" s="462">
        <f t="shared" si="15"/>
        <v>35</v>
      </c>
      <c r="AA23" s="462">
        <f t="shared" si="15"/>
        <v>35</v>
      </c>
      <c r="AB23" s="462">
        <f>+IF(AND(AB$2&gt;=$C20,AB$2&lt;=$C21),$C23,0)</f>
        <v>35</v>
      </c>
      <c r="AC23" s="462">
        <f t="shared" ref="AC23:AN23" si="16">+IF(AND(AC$2&gt;=$C20,AC$2&lt;=$C21),$C23,0)</f>
        <v>0</v>
      </c>
      <c r="AD23" s="462">
        <f t="shared" si="16"/>
        <v>0</v>
      </c>
      <c r="AE23" s="462">
        <f t="shared" si="16"/>
        <v>0</v>
      </c>
      <c r="AF23" s="462">
        <f t="shared" si="16"/>
        <v>0</v>
      </c>
      <c r="AG23" s="462">
        <f t="shared" si="16"/>
        <v>0</v>
      </c>
      <c r="AH23" s="462">
        <f t="shared" si="16"/>
        <v>0</v>
      </c>
      <c r="AI23" s="462">
        <f t="shared" si="16"/>
        <v>0</v>
      </c>
      <c r="AJ23" s="462">
        <f t="shared" si="16"/>
        <v>0</v>
      </c>
      <c r="AK23" s="462">
        <f t="shared" si="16"/>
        <v>0</v>
      </c>
      <c r="AL23" s="462">
        <f t="shared" si="16"/>
        <v>0</v>
      </c>
      <c r="AM23" s="462">
        <f t="shared" si="16"/>
        <v>0</v>
      </c>
      <c r="AN23" s="462">
        <f t="shared" si="16"/>
        <v>0</v>
      </c>
      <c r="AP23" s="462">
        <f t="shared" ref="AP23:BA23" si="17">IF(AP24&gt;0,$C23,0)</f>
        <v>0</v>
      </c>
      <c r="AQ23" s="462">
        <f t="shared" si="17"/>
        <v>0</v>
      </c>
      <c r="AR23" s="462">
        <f t="shared" si="17"/>
        <v>0</v>
      </c>
      <c r="AS23" s="462">
        <f t="shared" si="17"/>
        <v>0</v>
      </c>
      <c r="AT23" s="462">
        <f t="shared" si="17"/>
        <v>35</v>
      </c>
      <c r="AU23" s="462">
        <f t="shared" si="17"/>
        <v>35</v>
      </c>
      <c r="AV23" s="462">
        <f t="shared" si="17"/>
        <v>35</v>
      </c>
      <c r="AW23" s="462">
        <f t="shared" si="17"/>
        <v>35</v>
      </c>
      <c r="AX23" s="462">
        <f t="shared" si="17"/>
        <v>0</v>
      </c>
      <c r="AY23" s="462">
        <f t="shared" si="17"/>
        <v>0</v>
      </c>
      <c r="AZ23" s="462">
        <f t="shared" si="17"/>
        <v>0</v>
      </c>
      <c r="BA23" s="462">
        <f t="shared" si="17"/>
        <v>0</v>
      </c>
      <c r="BC23" s="462">
        <f>SUM(AP23:AS23)</f>
        <v>0</v>
      </c>
      <c r="BD23" s="394">
        <f>SUM(AT23:AW23)</f>
        <v>140</v>
      </c>
      <c r="BE23" s="462">
        <f>SUM(AX23:BA23)</f>
        <v>0</v>
      </c>
    </row>
    <row r="24" spans="1:59">
      <c r="B24" s="1" t="s">
        <v>175</v>
      </c>
      <c r="E24" s="367">
        <f t="shared" ref="E24:AA24" si="18">+E23*E22</f>
        <v>0</v>
      </c>
      <c r="F24" s="367">
        <f t="shared" si="18"/>
        <v>0</v>
      </c>
      <c r="G24" s="367">
        <f t="shared" si="18"/>
        <v>0</v>
      </c>
      <c r="H24" s="367">
        <f t="shared" si="18"/>
        <v>0</v>
      </c>
      <c r="I24" s="367">
        <f t="shared" si="18"/>
        <v>0</v>
      </c>
      <c r="J24" s="367">
        <f t="shared" si="18"/>
        <v>0</v>
      </c>
      <c r="K24" s="367">
        <f t="shared" si="18"/>
        <v>0</v>
      </c>
      <c r="L24" s="367">
        <f t="shared" si="18"/>
        <v>0</v>
      </c>
      <c r="M24" s="367">
        <f t="shared" si="18"/>
        <v>0</v>
      </c>
      <c r="N24" s="367">
        <f t="shared" si="18"/>
        <v>0</v>
      </c>
      <c r="O24" s="367">
        <f t="shared" si="18"/>
        <v>0</v>
      </c>
      <c r="P24" s="367">
        <f t="shared" si="18"/>
        <v>0</v>
      </c>
      <c r="Q24" s="367">
        <f t="shared" si="18"/>
        <v>0</v>
      </c>
      <c r="R24" s="367">
        <f>+R23*R22</f>
        <v>0</v>
      </c>
      <c r="S24" s="367">
        <f>+S23*S22</f>
        <v>17500</v>
      </c>
      <c r="T24" s="367">
        <f t="shared" si="18"/>
        <v>17500</v>
      </c>
      <c r="U24" s="367">
        <f t="shared" si="18"/>
        <v>17500</v>
      </c>
      <c r="V24" s="367">
        <f t="shared" si="18"/>
        <v>17500</v>
      </c>
      <c r="W24" s="367">
        <f t="shared" si="18"/>
        <v>17500</v>
      </c>
      <c r="X24" s="367">
        <f t="shared" si="18"/>
        <v>17500</v>
      </c>
      <c r="Y24" s="367">
        <f t="shared" si="18"/>
        <v>17500</v>
      </c>
      <c r="Z24" s="367">
        <f t="shared" si="18"/>
        <v>17500</v>
      </c>
      <c r="AA24" s="367">
        <f t="shared" si="18"/>
        <v>17500</v>
      </c>
      <c r="AB24" s="367">
        <f>+AB23*AB22</f>
        <v>17500</v>
      </c>
      <c r="AC24" s="367">
        <f t="shared" ref="AC24:AN24" si="19">+AC23*AC22</f>
        <v>0</v>
      </c>
      <c r="AD24" s="367">
        <f t="shared" si="19"/>
        <v>0</v>
      </c>
      <c r="AE24" s="367">
        <f t="shared" si="19"/>
        <v>0</v>
      </c>
      <c r="AF24" s="367">
        <f t="shared" si="19"/>
        <v>0</v>
      </c>
      <c r="AG24" s="367">
        <f t="shared" si="19"/>
        <v>0</v>
      </c>
      <c r="AH24" s="367">
        <f t="shared" si="19"/>
        <v>0</v>
      </c>
      <c r="AI24" s="367">
        <f t="shared" si="19"/>
        <v>0</v>
      </c>
      <c r="AJ24" s="367">
        <f t="shared" si="19"/>
        <v>0</v>
      </c>
      <c r="AK24" s="367">
        <f t="shared" si="19"/>
        <v>0</v>
      </c>
      <c r="AL24" s="367">
        <f t="shared" si="19"/>
        <v>0</v>
      </c>
      <c r="AM24" s="367">
        <f t="shared" si="19"/>
        <v>0</v>
      </c>
      <c r="AN24" s="367">
        <f t="shared" si="19"/>
        <v>0</v>
      </c>
      <c r="AP24" s="367">
        <f>+SUM(E24:G24)</f>
        <v>0</v>
      </c>
      <c r="AQ24" s="367">
        <f>+SUM(H24:J24)</f>
        <v>0</v>
      </c>
      <c r="AR24" s="367">
        <f>+SUM(K24:M24)</f>
        <v>0</v>
      </c>
      <c r="AS24" s="367">
        <f>+SUM(N24:P24)</f>
        <v>0</v>
      </c>
      <c r="AT24" s="367">
        <f>+SUM(Q24:S24)</f>
        <v>17500</v>
      </c>
      <c r="AU24" s="367">
        <f>+SUM(T24:V24)</f>
        <v>52500</v>
      </c>
      <c r="AV24" s="367">
        <f>+SUM(W24:Y24)</f>
        <v>52500</v>
      </c>
      <c r="AW24" s="367">
        <f>+SUM(Z24:AB24)</f>
        <v>52500</v>
      </c>
      <c r="AX24" s="367">
        <f>+SUM(AC24:AE24)</f>
        <v>0</v>
      </c>
      <c r="AY24" s="367">
        <f>+SUM(AF24:AH24)</f>
        <v>0</v>
      </c>
      <c r="AZ24" s="367">
        <f>+SUM(AI24:AK24)</f>
        <v>0</v>
      </c>
      <c r="BA24" s="367">
        <f>+SUM(AL24:AN24)</f>
        <v>0</v>
      </c>
      <c r="BC24" s="367">
        <f>SUM(AP24:AS24)</f>
        <v>0</v>
      </c>
      <c r="BD24" s="463">
        <f>SUM(AT24:AW24)</f>
        <v>175000</v>
      </c>
      <c r="BE24" s="367">
        <f>SUM(AX24:BA24)</f>
        <v>0</v>
      </c>
    </row>
    <row r="25" spans="1:59">
      <c r="BC25" s="394"/>
      <c r="BD25" s="394"/>
      <c r="BE25" s="394"/>
    </row>
    <row r="26" spans="1:59" s="4" customFormat="1" ht="13.5" thickBot="1">
      <c r="B26" s="465" t="s">
        <v>178</v>
      </c>
      <c r="C26" s="465"/>
      <c r="D26" s="465"/>
      <c r="E26" s="466">
        <f>+E24+E17+E10</f>
        <v>0</v>
      </c>
      <c r="F26" s="466">
        <f t="shared" ref="F26:BA26" si="20">+F24+F17+F10</f>
        <v>8000</v>
      </c>
      <c r="G26" s="466">
        <f t="shared" si="20"/>
        <v>8000</v>
      </c>
      <c r="H26" s="466">
        <f t="shared" si="20"/>
        <v>8000</v>
      </c>
      <c r="I26" s="466">
        <f t="shared" si="20"/>
        <v>8000</v>
      </c>
      <c r="J26" s="466">
        <f t="shared" si="20"/>
        <v>8000</v>
      </c>
      <c r="K26" s="466">
        <f t="shared" si="20"/>
        <v>8000</v>
      </c>
      <c r="L26" s="466">
        <f t="shared" si="20"/>
        <v>33000</v>
      </c>
      <c r="M26" s="466">
        <f t="shared" si="20"/>
        <v>33000</v>
      </c>
      <c r="N26" s="466">
        <f t="shared" si="20"/>
        <v>33000</v>
      </c>
      <c r="O26" s="466">
        <f t="shared" si="20"/>
        <v>25000</v>
      </c>
      <c r="P26" s="466">
        <f t="shared" si="20"/>
        <v>25000</v>
      </c>
      <c r="Q26" s="466">
        <f t="shared" si="20"/>
        <v>25000</v>
      </c>
      <c r="R26" s="466">
        <f t="shared" si="20"/>
        <v>25000</v>
      </c>
      <c r="S26" s="466">
        <f t="shared" si="20"/>
        <v>42500</v>
      </c>
      <c r="T26" s="466">
        <f t="shared" si="20"/>
        <v>42500</v>
      </c>
      <c r="U26" s="466">
        <f t="shared" si="20"/>
        <v>42500</v>
      </c>
      <c r="V26" s="466">
        <f t="shared" si="20"/>
        <v>42500</v>
      </c>
      <c r="W26" s="466">
        <f t="shared" si="20"/>
        <v>42500</v>
      </c>
      <c r="X26" s="466">
        <f t="shared" si="20"/>
        <v>42500</v>
      </c>
      <c r="Y26" s="466">
        <f t="shared" si="20"/>
        <v>17500</v>
      </c>
      <c r="Z26" s="466">
        <f t="shared" si="20"/>
        <v>17500</v>
      </c>
      <c r="AA26" s="466">
        <f t="shared" si="20"/>
        <v>17500</v>
      </c>
      <c r="AB26" s="466">
        <f>+AB24+AB17+AB10</f>
        <v>17500</v>
      </c>
      <c r="AC26" s="466">
        <f t="shared" ref="AC26:AN26" si="21">+AC24+AC17+AC10</f>
        <v>0</v>
      </c>
      <c r="AD26" s="466">
        <f t="shared" si="21"/>
        <v>0</v>
      </c>
      <c r="AE26" s="466">
        <f t="shared" si="21"/>
        <v>0</v>
      </c>
      <c r="AF26" s="466">
        <f t="shared" si="21"/>
        <v>0</v>
      </c>
      <c r="AG26" s="466">
        <f t="shared" si="21"/>
        <v>0</v>
      </c>
      <c r="AH26" s="466">
        <f t="shared" si="21"/>
        <v>0</v>
      </c>
      <c r="AI26" s="466">
        <f t="shared" si="21"/>
        <v>0</v>
      </c>
      <c r="AJ26" s="466">
        <f t="shared" si="21"/>
        <v>0</v>
      </c>
      <c r="AK26" s="466">
        <f t="shared" si="21"/>
        <v>0</v>
      </c>
      <c r="AL26" s="466">
        <f t="shared" si="21"/>
        <v>0</v>
      </c>
      <c r="AM26" s="466">
        <f t="shared" si="21"/>
        <v>0</v>
      </c>
      <c r="AN26" s="466">
        <f t="shared" si="21"/>
        <v>0</v>
      </c>
      <c r="AO26" s="451"/>
      <c r="AP26" s="466">
        <f t="shared" si="20"/>
        <v>16000</v>
      </c>
      <c r="AQ26" s="466">
        <f t="shared" si="20"/>
        <v>24000</v>
      </c>
      <c r="AR26" s="466">
        <f t="shared" si="20"/>
        <v>74000</v>
      </c>
      <c r="AS26" s="466">
        <f t="shared" si="20"/>
        <v>83000</v>
      </c>
      <c r="AT26" s="466">
        <f t="shared" si="20"/>
        <v>92500</v>
      </c>
      <c r="AU26" s="466">
        <f t="shared" si="20"/>
        <v>127500</v>
      </c>
      <c r="AV26" s="466">
        <f t="shared" si="20"/>
        <v>102500</v>
      </c>
      <c r="AW26" s="466">
        <f t="shared" si="20"/>
        <v>52500</v>
      </c>
      <c r="AX26" s="466">
        <f t="shared" si="20"/>
        <v>0</v>
      </c>
      <c r="AY26" s="466">
        <f t="shared" si="20"/>
        <v>0</v>
      </c>
      <c r="AZ26" s="466">
        <f t="shared" si="20"/>
        <v>0</v>
      </c>
      <c r="BA26" s="466">
        <f t="shared" si="20"/>
        <v>0</v>
      </c>
      <c r="BB26" s="451"/>
      <c r="BC26" s="466">
        <f>SUM(AP26:AS26)</f>
        <v>197000</v>
      </c>
      <c r="BD26" s="466">
        <f>SUM(AT26:AW26)</f>
        <v>375000</v>
      </c>
      <c r="BE26" s="467">
        <f>SUM(AX26:BA26)</f>
        <v>0</v>
      </c>
    </row>
    <row r="27" spans="1:59" ht="13.5" thickTop="1">
      <c r="BE27" s="468"/>
    </row>
  </sheetData>
  <pageMargins left="0.1" right="0.1" top="0.56999999999999995" bottom="0.51" header="0.34" footer="0.27"/>
  <pageSetup scale="55" orientation="landscape" horizontalDpi="4294967292" verticalDpi="4294967292" r:id="rId1"/>
  <headerFooter>
    <oddFooter>&amp;CCONFIDENTIAL</oddFooter>
  </headerFooter>
  <rowBreaks count="1" manualBreakCount="1">
    <brk id="77" min="1" max="30" man="1"/>
  </rowBreaks>
  <colBreaks count="1" manualBreakCount="1">
    <brk id="1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BH127"/>
  <sheetViews>
    <sheetView showGridLines="0" zoomScale="90" zoomScaleNormal="90" workbookViewId="0">
      <pane xSplit="7" ySplit="8" topLeftCell="H9" activePane="bottomRight" state="frozen"/>
      <selection pane="topRight"/>
      <selection pane="bottomLeft"/>
      <selection pane="bottomRight" activeCell="E23" sqref="E23"/>
    </sheetView>
  </sheetViews>
  <sheetFormatPr defaultColWidth="12.5703125" defaultRowHeight="12.75"/>
  <cols>
    <col min="1" max="1" width="1.7109375" style="1" customWidth="1"/>
    <col min="2" max="2" width="15.42578125" style="1" customWidth="1"/>
    <col min="3" max="3" width="15.28515625" style="1" customWidth="1"/>
    <col min="4" max="4" width="21.85546875" style="1" customWidth="1"/>
    <col min="5" max="5" width="11.7109375" style="3" bestFit="1" customWidth="1"/>
    <col min="6" max="6" width="10.42578125" style="1" customWidth="1"/>
    <col min="7" max="7" width="10.7109375" style="1" customWidth="1"/>
    <col min="8" max="8" width="12.5703125" style="2"/>
    <col min="9" max="43" width="12.5703125" style="1"/>
    <col min="44" max="44" width="1.5703125" style="1" customWidth="1"/>
    <col min="45" max="56" width="12.5703125" style="1"/>
    <col min="57" max="57" width="3.28515625" style="1" customWidth="1"/>
    <col min="58" max="16384" width="12.5703125" style="1"/>
  </cols>
  <sheetData>
    <row r="1" spans="1:60" ht="18.75">
      <c r="B1" s="130" t="s">
        <v>179</v>
      </c>
      <c r="C1" s="126"/>
      <c r="D1" s="126"/>
      <c r="E1" s="128"/>
      <c r="F1" s="126"/>
      <c r="G1" s="126"/>
      <c r="H1" s="127"/>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row>
    <row r="2" spans="1:60" ht="18.75">
      <c r="B2" s="419"/>
    </row>
    <row r="3" spans="1:60" ht="13.5" thickBot="1">
      <c r="B3" s="469" t="s">
        <v>180</v>
      </c>
      <c r="C3" s="470"/>
    </row>
    <row r="4" spans="1:60">
      <c r="B4" s="1" t="s">
        <v>181</v>
      </c>
      <c r="C4" s="471">
        <v>0.03</v>
      </c>
    </row>
    <row r="5" spans="1:60">
      <c r="B5" s="122" t="s">
        <v>182</v>
      </c>
      <c r="C5" s="471">
        <v>8.6499999999999994E-2</v>
      </c>
    </row>
    <row r="6" spans="1:60">
      <c r="B6" s="122" t="s">
        <v>183</v>
      </c>
      <c r="C6" s="471">
        <v>0.1</v>
      </c>
    </row>
    <row r="7" spans="1:60">
      <c r="B7" s="122"/>
      <c r="C7" s="121"/>
      <c r="E7" s="26"/>
      <c r="F7" s="468"/>
      <c r="G7" s="468"/>
    </row>
    <row r="8" spans="1:60" s="83" customFormat="1" ht="13.5" thickBot="1">
      <c r="A8" s="32"/>
      <c r="B8" s="423" t="s">
        <v>184</v>
      </c>
      <c r="C8" s="423" t="s">
        <v>185</v>
      </c>
      <c r="D8" s="118" t="s">
        <v>186</v>
      </c>
      <c r="E8" s="472" t="s">
        <v>187</v>
      </c>
      <c r="F8" s="473" t="s">
        <v>188</v>
      </c>
      <c r="G8" s="473"/>
      <c r="H8" s="116">
        <f>'Model &amp; Metrics'!H$4</f>
        <v>43831</v>
      </c>
      <c r="I8" s="116">
        <f>'Model &amp; Metrics'!I$4</f>
        <v>43890</v>
      </c>
      <c r="J8" s="116">
        <f>'Model &amp; Metrics'!J$4</f>
        <v>43921</v>
      </c>
      <c r="K8" s="116">
        <f>'Model &amp; Metrics'!K$4</f>
        <v>43951</v>
      </c>
      <c r="L8" s="116">
        <f>'Model &amp; Metrics'!L$4</f>
        <v>43982</v>
      </c>
      <c r="M8" s="116">
        <f>'Model &amp; Metrics'!M$4</f>
        <v>44012</v>
      </c>
      <c r="N8" s="116">
        <f>'Model &amp; Metrics'!N$4</f>
        <v>44043</v>
      </c>
      <c r="O8" s="116">
        <f>'Model &amp; Metrics'!O$4</f>
        <v>44074</v>
      </c>
      <c r="P8" s="116">
        <f>'Model &amp; Metrics'!P$4</f>
        <v>44104</v>
      </c>
      <c r="Q8" s="116">
        <f>'Model &amp; Metrics'!Q$4</f>
        <v>44135</v>
      </c>
      <c r="R8" s="116">
        <f>'Model &amp; Metrics'!R$4</f>
        <v>44165</v>
      </c>
      <c r="S8" s="116">
        <f>'Model &amp; Metrics'!S$4</f>
        <v>44196</v>
      </c>
      <c r="T8" s="116">
        <f>'Model &amp; Metrics'!T$4</f>
        <v>44227</v>
      </c>
      <c r="U8" s="116">
        <f>'Model &amp; Metrics'!U$4</f>
        <v>44255</v>
      </c>
      <c r="V8" s="116">
        <f>'Model &amp; Metrics'!V$4</f>
        <v>44286</v>
      </c>
      <c r="W8" s="116">
        <f>'Model &amp; Metrics'!W$4</f>
        <v>44316</v>
      </c>
      <c r="X8" s="116">
        <f>'Model &amp; Metrics'!X$4</f>
        <v>44347</v>
      </c>
      <c r="Y8" s="116">
        <f>'Model &amp; Metrics'!Y$4</f>
        <v>44377</v>
      </c>
      <c r="Z8" s="116">
        <f>'Model &amp; Metrics'!Z$4</f>
        <v>44408</v>
      </c>
      <c r="AA8" s="116">
        <f>'Model &amp; Metrics'!AA$4</f>
        <v>44439</v>
      </c>
      <c r="AB8" s="116">
        <f>'Model &amp; Metrics'!AB$4</f>
        <v>44469</v>
      </c>
      <c r="AC8" s="116">
        <f>'Model &amp; Metrics'!AC$4</f>
        <v>44500</v>
      </c>
      <c r="AD8" s="116">
        <f>'Model &amp; Metrics'!AD$4</f>
        <v>44530</v>
      </c>
      <c r="AE8" s="116">
        <f>'Model &amp; Metrics'!AE$4</f>
        <v>44561</v>
      </c>
      <c r="AF8" s="116">
        <f>'Model &amp; Metrics'!AF$4</f>
        <v>44592</v>
      </c>
      <c r="AG8" s="116">
        <f>'Model &amp; Metrics'!AG$4</f>
        <v>44620</v>
      </c>
      <c r="AH8" s="116">
        <f>'Model &amp; Metrics'!AH$4</f>
        <v>44651</v>
      </c>
      <c r="AI8" s="116">
        <f>'Model &amp; Metrics'!AI$4</f>
        <v>44681</v>
      </c>
      <c r="AJ8" s="116">
        <f>'Model &amp; Metrics'!AJ$4</f>
        <v>44712</v>
      </c>
      <c r="AK8" s="116">
        <f>'Model &amp; Metrics'!AK$4</f>
        <v>44742</v>
      </c>
      <c r="AL8" s="116">
        <f>'Model &amp; Metrics'!AL$4</f>
        <v>44773</v>
      </c>
      <c r="AM8" s="116">
        <f>'Model &amp; Metrics'!AM$4</f>
        <v>44804</v>
      </c>
      <c r="AN8" s="116">
        <f>'Model &amp; Metrics'!AN$4</f>
        <v>44834</v>
      </c>
      <c r="AO8" s="116">
        <f>'Model &amp; Metrics'!AO$4</f>
        <v>44865</v>
      </c>
      <c r="AP8" s="116">
        <f>'Model &amp; Metrics'!AP$4</f>
        <v>44895</v>
      </c>
      <c r="AQ8" s="116">
        <f>'Model &amp; Metrics'!AQ$4</f>
        <v>44926</v>
      </c>
      <c r="AS8" s="447" t="str">
        <f>'Model &amp; Metrics'!AS4</f>
        <v>Q120</v>
      </c>
      <c r="AT8" s="447" t="str">
        <f>'Model &amp; Metrics'!AT4</f>
        <v>Q220</v>
      </c>
      <c r="AU8" s="447" t="str">
        <f>'Model &amp; Metrics'!AU4</f>
        <v>Q320</v>
      </c>
      <c r="AV8" s="447" t="str">
        <f>'Model &amp; Metrics'!AV4</f>
        <v>Q420</v>
      </c>
      <c r="AW8" s="447" t="str">
        <f>'Model &amp; Metrics'!AW4</f>
        <v>Q121</v>
      </c>
      <c r="AX8" s="447" t="str">
        <f>'Model &amp; Metrics'!AX4</f>
        <v>Q221</v>
      </c>
      <c r="AY8" s="447" t="str">
        <f>'Model &amp; Metrics'!AY4</f>
        <v>Q321</v>
      </c>
      <c r="AZ8" s="447" t="str">
        <f>'Model &amp; Metrics'!AZ4</f>
        <v>Q421</v>
      </c>
      <c r="BA8" s="447" t="str">
        <f>'Model &amp; Metrics'!BA4</f>
        <v>Q122</v>
      </c>
      <c r="BB8" s="447" t="str">
        <f>'Model &amp; Metrics'!BB4</f>
        <v>Q222</v>
      </c>
      <c r="BC8" s="447" t="str">
        <f>'Model &amp; Metrics'!BC4</f>
        <v>Q322</v>
      </c>
      <c r="BD8" s="447" t="str">
        <f>'Model &amp; Metrics'!BD4</f>
        <v>Q422</v>
      </c>
      <c r="BF8" s="415">
        <f>'Model &amp; Metrics'!BF4</f>
        <v>2020</v>
      </c>
      <c r="BG8" s="415">
        <f>'Model &amp; Metrics'!BG4</f>
        <v>2021</v>
      </c>
      <c r="BH8" s="415">
        <f>'Model &amp; Metrics'!BH4</f>
        <v>2022</v>
      </c>
    </row>
    <row r="9" spans="1:60" s="83" customFormat="1" ht="13.5" thickBot="1">
      <c r="A9" s="32"/>
      <c r="B9" s="424"/>
      <c r="C9" s="424"/>
      <c r="D9" s="87"/>
      <c r="E9" s="474"/>
      <c r="F9" s="475"/>
      <c r="G9" s="475"/>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S9" s="86"/>
      <c r="AT9" s="86"/>
      <c r="AU9" s="86"/>
      <c r="AV9" s="86"/>
      <c r="AW9" s="86"/>
      <c r="AX9" s="86"/>
      <c r="AY9" s="86"/>
      <c r="AZ9" s="86"/>
    </row>
    <row r="10" spans="1:60" s="83" customFormat="1" ht="13.5" thickBot="1">
      <c r="A10" s="32" t="s">
        <v>0</v>
      </c>
      <c r="B10" s="476" t="s">
        <v>189</v>
      </c>
      <c r="D10" s="87"/>
      <c r="E10" s="88"/>
      <c r="F10" s="87"/>
      <c r="G10" s="8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S10" s="86"/>
      <c r="AT10" s="86"/>
      <c r="AU10" s="86"/>
      <c r="AV10" s="86"/>
      <c r="AW10" s="86"/>
      <c r="AX10" s="86"/>
      <c r="AY10" s="86"/>
      <c r="AZ10" s="86"/>
    </row>
    <row r="11" spans="1:60" s="83" customFormat="1" ht="6.75" customHeight="1">
      <c r="A11" s="32"/>
      <c r="B11" s="424"/>
      <c r="C11" s="424"/>
      <c r="D11" s="87"/>
      <c r="E11" s="88"/>
      <c r="F11" s="87"/>
      <c r="G11" s="8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S11" s="86"/>
      <c r="AT11" s="86"/>
      <c r="AU11" s="86"/>
      <c r="AV11" s="86"/>
      <c r="AW11" s="86"/>
      <c r="AX11" s="86"/>
      <c r="AY11" s="86"/>
      <c r="AZ11" s="86"/>
    </row>
    <row r="12" spans="1:60">
      <c r="C12" s="427"/>
      <c r="D12" s="477" t="s">
        <v>190</v>
      </c>
      <c r="E12" s="478">
        <v>120000</v>
      </c>
      <c r="F12" s="479">
        <v>43983</v>
      </c>
      <c r="G12" s="480"/>
      <c r="H12" s="428">
        <f t="shared" ref="H12:W15" si="0">IF(AND(H$8&gt;=$F12,OR($G12+30&gt;H$8,$G12=0)),IF(H$8-$F12&gt;365,($E12*(1+$C$4))/12,$E12/12),0)</f>
        <v>0</v>
      </c>
      <c r="I12" s="428">
        <f t="shared" si="0"/>
        <v>0</v>
      </c>
      <c r="J12" s="428">
        <f t="shared" si="0"/>
        <v>0</v>
      </c>
      <c r="K12" s="428">
        <f t="shared" si="0"/>
        <v>0</v>
      </c>
      <c r="L12" s="428">
        <f t="shared" si="0"/>
        <v>0</v>
      </c>
      <c r="M12" s="428">
        <f t="shared" si="0"/>
        <v>10000</v>
      </c>
      <c r="N12" s="428">
        <f t="shared" si="0"/>
        <v>10000</v>
      </c>
      <c r="O12" s="428">
        <f t="shared" si="0"/>
        <v>10000</v>
      </c>
      <c r="P12" s="428">
        <f t="shared" si="0"/>
        <v>10000</v>
      </c>
      <c r="Q12" s="428">
        <f t="shared" si="0"/>
        <v>10000</v>
      </c>
      <c r="R12" s="428">
        <f t="shared" si="0"/>
        <v>10000</v>
      </c>
      <c r="S12" s="428">
        <f t="shared" si="0"/>
        <v>10000</v>
      </c>
      <c r="T12" s="428">
        <f t="shared" si="0"/>
        <v>10000</v>
      </c>
      <c r="U12" s="428">
        <f t="shared" si="0"/>
        <v>10000</v>
      </c>
      <c r="V12" s="428">
        <f t="shared" si="0"/>
        <v>10000</v>
      </c>
      <c r="W12" s="428">
        <f t="shared" si="0"/>
        <v>10000</v>
      </c>
      <c r="X12" s="428">
        <f t="shared" ref="X12:AM15" si="1">IF(AND(X$8&gt;=$F12,OR($G12+30&gt;X$8,$G12=0)),IF(X$8-$F12&gt;365,($E12*(1+$C$4))/12,$E12/12),0)</f>
        <v>10000</v>
      </c>
      <c r="Y12" s="428">
        <f t="shared" si="1"/>
        <v>10300</v>
      </c>
      <c r="Z12" s="428">
        <f t="shared" si="1"/>
        <v>10300</v>
      </c>
      <c r="AA12" s="428">
        <f t="shared" si="1"/>
        <v>10300</v>
      </c>
      <c r="AB12" s="428">
        <f t="shared" si="1"/>
        <v>10300</v>
      </c>
      <c r="AC12" s="428">
        <f t="shared" si="1"/>
        <v>10300</v>
      </c>
      <c r="AD12" s="428">
        <f t="shared" si="1"/>
        <v>10300</v>
      </c>
      <c r="AE12" s="428">
        <f t="shared" si="1"/>
        <v>10300</v>
      </c>
      <c r="AF12" s="428">
        <f t="shared" si="1"/>
        <v>10300</v>
      </c>
      <c r="AG12" s="428">
        <f t="shared" si="1"/>
        <v>10300</v>
      </c>
      <c r="AH12" s="428">
        <f t="shared" si="1"/>
        <v>10300</v>
      </c>
      <c r="AI12" s="428">
        <f t="shared" si="1"/>
        <v>10300</v>
      </c>
      <c r="AJ12" s="428">
        <f t="shared" si="1"/>
        <v>10300</v>
      </c>
      <c r="AK12" s="428">
        <f t="shared" si="1"/>
        <v>10300</v>
      </c>
      <c r="AL12" s="428">
        <f t="shared" si="1"/>
        <v>10300</v>
      </c>
      <c r="AM12" s="428">
        <f t="shared" si="1"/>
        <v>10300</v>
      </c>
      <c r="AN12" s="428">
        <f t="shared" ref="AN12:AQ25" si="2">IF(AND(AN$8&gt;=$F12,OR($G12+30&gt;AN$8,$G12=0)),IF(AN$8-$F12&gt;365,($E12*(1+$C$4))/12,$E12/12),0)</f>
        <v>10300</v>
      </c>
      <c r="AO12" s="428">
        <f t="shared" si="2"/>
        <v>10300</v>
      </c>
      <c r="AP12" s="428">
        <f t="shared" si="2"/>
        <v>10300</v>
      </c>
      <c r="AQ12" s="428">
        <f t="shared" si="2"/>
        <v>10300</v>
      </c>
      <c r="AS12" s="428">
        <f t="shared" ref="AS12:AS25" si="3">SUM(H12:J12)</f>
        <v>0</v>
      </c>
      <c r="AT12" s="428">
        <f t="shared" ref="AT12:AT25" si="4">SUM(K12:M12)</f>
        <v>10000</v>
      </c>
      <c r="AU12" s="428">
        <f t="shared" ref="AU12:AU25" si="5">SUM(N12:P12)</f>
        <v>30000</v>
      </c>
      <c r="AV12" s="428">
        <f t="shared" ref="AV12:AV25" si="6">SUM(Q12:S12)</f>
        <v>30000</v>
      </c>
      <c r="AW12" s="428">
        <f t="shared" ref="AW12:AW25" si="7">SUM(T12:V12)</f>
        <v>30000</v>
      </c>
      <c r="AX12" s="428">
        <f t="shared" ref="AX12:AX25" si="8">SUM(W12:Y12)</f>
        <v>30300</v>
      </c>
      <c r="AY12" s="428">
        <f t="shared" ref="AY12:AY25" si="9">SUM(Z12:AB12)</f>
        <v>30900</v>
      </c>
      <c r="AZ12" s="428">
        <f>SUM(AC12:AE12)</f>
        <v>30900</v>
      </c>
      <c r="BA12" s="428">
        <f>SUM(AF12:AH12)</f>
        <v>30900</v>
      </c>
      <c r="BB12" s="428">
        <f>SUM(AI12:AK12)</f>
        <v>30900</v>
      </c>
      <c r="BC12" s="428">
        <f>SUM(AL12:AN12)</f>
        <v>30900</v>
      </c>
      <c r="BD12" s="428">
        <f>SUM(AO12:AQ12)</f>
        <v>30900</v>
      </c>
      <c r="BF12" s="481">
        <f>SUM(AS12:AV12)</f>
        <v>70000</v>
      </c>
      <c r="BG12" s="481">
        <f>SUM(AW12:AZ12)</f>
        <v>122100</v>
      </c>
      <c r="BH12" s="481">
        <f>SUM(BA12:BD12)</f>
        <v>123600</v>
      </c>
    </row>
    <row r="13" spans="1:60" s="407" customFormat="1">
      <c r="A13" s="1"/>
      <c r="C13" s="427"/>
      <c r="D13" s="477" t="s">
        <v>191</v>
      </c>
      <c r="E13" s="478">
        <v>90000</v>
      </c>
      <c r="F13" s="479">
        <v>43831</v>
      </c>
      <c r="G13" s="482"/>
      <c r="H13" s="428">
        <f t="shared" si="0"/>
        <v>7500</v>
      </c>
      <c r="I13" s="428">
        <f t="shared" si="0"/>
        <v>7500</v>
      </c>
      <c r="J13" s="428">
        <f t="shared" si="0"/>
        <v>7500</v>
      </c>
      <c r="K13" s="428">
        <f t="shared" si="0"/>
        <v>7500</v>
      </c>
      <c r="L13" s="428">
        <f t="shared" si="0"/>
        <v>7500</v>
      </c>
      <c r="M13" s="428">
        <f t="shared" si="0"/>
        <v>7500</v>
      </c>
      <c r="N13" s="428">
        <f t="shared" si="0"/>
        <v>7500</v>
      </c>
      <c r="O13" s="428">
        <f t="shared" si="0"/>
        <v>7500</v>
      </c>
      <c r="P13" s="428">
        <f t="shared" si="0"/>
        <v>7500</v>
      </c>
      <c r="Q13" s="428">
        <f t="shared" si="0"/>
        <v>7500</v>
      </c>
      <c r="R13" s="428">
        <f t="shared" si="0"/>
        <v>7500</v>
      </c>
      <c r="S13" s="428">
        <f t="shared" si="0"/>
        <v>7500</v>
      </c>
      <c r="T13" s="428">
        <f t="shared" si="0"/>
        <v>7725</v>
      </c>
      <c r="U13" s="428">
        <f t="shared" si="0"/>
        <v>7725</v>
      </c>
      <c r="V13" s="428">
        <f t="shared" si="0"/>
        <v>7725</v>
      </c>
      <c r="W13" s="428">
        <f t="shared" si="0"/>
        <v>7725</v>
      </c>
      <c r="X13" s="428">
        <f t="shared" si="1"/>
        <v>7725</v>
      </c>
      <c r="Y13" s="428">
        <f t="shared" si="1"/>
        <v>7725</v>
      </c>
      <c r="Z13" s="428">
        <f t="shared" si="1"/>
        <v>7725</v>
      </c>
      <c r="AA13" s="428">
        <f t="shared" si="1"/>
        <v>7725</v>
      </c>
      <c r="AB13" s="428">
        <f t="shared" si="1"/>
        <v>7725</v>
      </c>
      <c r="AC13" s="428">
        <f t="shared" si="1"/>
        <v>7725</v>
      </c>
      <c r="AD13" s="428">
        <f t="shared" si="1"/>
        <v>7725</v>
      </c>
      <c r="AE13" s="428">
        <f t="shared" si="1"/>
        <v>7725</v>
      </c>
      <c r="AF13" s="428">
        <f t="shared" si="1"/>
        <v>7725</v>
      </c>
      <c r="AG13" s="428">
        <f t="shared" si="1"/>
        <v>7725</v>
      </c>
      <c r="AH13" s="428">
        <f t="shared" si="1"/>
        <v>7725</v>
      </c>
      <c r="AI13" s="428">
        <f t="shared" si="1"/>
        <v>7725</v>
      </c>
      <c r="AJ13" s="428">
        <f t="shared" si="1"/>
        <v>7725</v>
      </c>
      <c r="AK13" s="428">
        <f t="shared" si="1"/>
        <v>7725</v>
      </c>
      <c r="AL13" s="428">
        <f t="shared" si="1"/>
        <v>7725</v>
      </c>
      <c r="AM13" s="428">
        <f t="shared" si="1"/>
        <v>7725</v>
      </c>
      <c r="AN13" s="428">
        <f t="shared" si="2"/>
        <v>7725</v>
      </c>
      <c r="AO13" s="428">
        <f t="shared" si="2"/>
        <v>7725</v>
      </c>
      <c r="AP13" s="428">
        <f t="shared" si="2"/>
        <v>7725</v>
      </c>
      <c r="AQ13" s="428">
        <f t="shared" si="2"/>
        <v>7725</v>
      </c>
      <c r="AS13" s="428">
        <f t="shared" si="3"/>
        <v>22500</v>
      </c>
      <c r="AT13" s="428">
        <f t="shared" si="4"/>
        <v>22500</v>
      </c>
      <c r="AU13" s="428">
        <f t="shared" si="5"/>
        <v>22500</v>
      </c>
      <c r="AV13" s="428">
        <f t="shared" si="6"/>
        <v>22500</v>
      </c>
      <c r="AW13" s="428">
        <f t="shared" si="7"/>
        <v>23175</v>
      </c>
      <c r="AX13" s="428">
        <f t="shared" si="8"/>
        <v>23175</v>
      </c>
      <c r="AY13" s="428">
        <f t="shared" si="9"/>
        <v>23175</v>
      </c>
      <c r="AZ13" s="428">
        <f t="shared" ref="AZ13:AZ25" si="10">SUM(AC13:AE13)</f>
        <v>23175</v>
      </c>
      <c r="BA13" s="428">
        <f t="shared" ref="BA13:BA76" si="11">SUM(AF13:AH13)</f>
        <v>23175</v>
      </c>
      <c r="BB13" s="428">
        <f t="shared" ref="BB13:BB76" si="12">SUM(AI13:AK13)</f>
        <v>23175</v>
      </c>
      <c r="BC13" s="428">
        <f t="shared" ref="BC13:BC76" si="13">SUM(AL13:AN13)</f>
        <v>23175</v>
      </c>
      <c r="BD13" s="428">
        <f t="shared" ref="BD13:BD75" si="14">SUM(AO13:AQ13)</f>
        <v>23175</v>
      </c>
      <c r="BF13" s="481">
        <f t="shared" ref="BF13:BF25" si="15">SUM(AS13:AV13)</f>
        <v>90000</v>
      </c>
      <c r="BG13" s="481">
        <f t="shared" ref="BG13:BG24" si="16">SUM(AW13:AZ13)</f>
        <v>92700</v>
      </c>
      <c r="BH13" s="481">
        <f t="shared" ref="BH13:BH25" si="17">SUM(BA13:BD13)</f>
        <v>92700</v>
      </c>
    </row>
    <row r="14" spans="1:60" s="407" customFormat="1">
      <c r="A14" s="1"/>
      <c r="C14" s="427"/>
      <c r="D14" s="477" t="s">
        <v>191</v>
      </c>
      <c r="E14" s="478">
        <v>90000</v>
      </c>
      <c r="F14" s="479">
        <v>43862</v>
      </c>
      <c r="G14" s="482"/>
      <c r="H14" s="428">
        <f t="shared" si="0"/>
        <v>0</v>
      </c>
      <c r="I14" s="428">
        <f t="shared" si="0"/>
        <v>7500</v>
      </c>
      <c r="J14" s="428">
        <f t="shared" si="0"/>
        <v>7500</v>
      </c>
      <c r="K14" s="428">
        <f t="shared" si="0"/>
        <v>7500</v>
      </c>
      <c r="L14" s="428">
        <f t="shared" si="0"/>
        <v>7500</v>
      </c>
      <c r="M14" s="428">
        <f t="shared" si="0"/>
        <v>7500</v>
      </c>
      <c r="N14" s="428">
        <f t="shared" si="0"/>
        <v>7500</v>
      </c>
      <c r="O14" s="428">
        <f t="shared" si="0"/>
        <v>7500</v>
      </c>
      <c r="P14" s="428">
        <f t="shared" si="0"/>
        <v>7500</v>
      </c>
      <c r="Q14" s="428">
        <f t="shared" si="0"/>
        <v>7500</v>
      </c>
      <c r="R14" s="428">
        <f t="shared" si="0"/>
        <v>7500</v>
      </c>
      <c r="S14" s="428">
        <f t="shared" si="0"/>
        <v>7500</v>
      </c>
      <c r="T14" s="428">
        <f t="shared" si="0"/>
        <v>7500</v>
      </c>
      <c r="U14" s="428">
        <f t="shared" si="0"/>
        <v>7725</v>
      </c>
      <c r="V14" s="428">
        <f t="shared" si="0"/>
        <v>7725</v>
      </c>
      <c r="W14" s="428">
        <f t="shared" si="0"/>
        <v>7725</v>
      </c>
      <c r="X14" s="428">
        <f t="shared" si="1"/>
        <v>7725</v>
      </c>
      <c r="Y14" s="428">
        <f t="shared" si="1"/>
        <v>7725</v>
      </c>
      <c r="Z14" s="428">
        <f t="shared" si="1"/>
        <v>7725</v>
      </c>
      <c r="AA14" s="428">
        <f t="shared" si="1"/>
        <v>7725</v>
      </c>
      <c r="AB14" s="428">
        <f t="shared" si="1"/>
        <v>7725</v>
      </c>
      <c r="AC14" s="428">
        <f t="shared" si="1"/>
        <v>7725</v>
      </c>
      <c r="AD14" s="428">
        <f t="shared" si="1"/>
        <v>7725</v>
      </c>
      <c r="AE14" s="428">
        <f t="shared" si="1"/>
        <v>7725</v>
      </c>
      <c r="AF14" s="428">
        <f t="shared" si="1"/>
        <v>7725</v>
      </c>
      <c r="AG14" s="428">
        <f t="shared" si="1"/>
        <v>7725</v>
      </c>
      <c r="AH14" s="428">
        <f t="shared" si="1"/>
        <v>7725</v>
      </c>
      <c r="AI14" s="428">
        <f t="shared" si="1"/>
        <v>7725</v>
      </c>
      <c r="AJ14" s="428">
        <f t="shared" si="1"/>
        <v>7725</v>
      </c>
      <c r="AK14" s="428">
        <f t="shared" si="1"/>
        <v>7725</v>
      </c>
      <c r="AL14" s="428">
        <f t="shared" si="1"/>
        <v>7725</v>
      </c>
      <c r="AM14" s="428">
        <f t="shared" si="1"/>
        <v>7725</v>
      </c>
      <c r="AN14" s="428">
        <f t="shared" si="2"/>
        <v>7725</v>
      </c>
      <c r="AO14" s="428">
        <f t="shared" si="2"/>
        <v>7725</v>
      </c>
      <c r="AP14" s="428">
        <f t="shared" si="2"/>
        <v>7725</v>
      </c>
      <c r="AQ14" s="428">
        <f t="shared" si="2"/>
        <v>7725</v>
      </c>
      <c r="AS14" s="428">
        <f t="shared" si="3"/>
        <v>15000</v>
      </c>
      <c r="AT14" s="428">
        <f t="shared" si="4"/>
        <v>22500</v>
      </c>
      <c r="AU14" s="428">
        <f t="shared" si="5"/>
        <v>22500</v>
      </c>
      <c r="AV14" s="428">
        <f t="shared" si="6"/>
        <v>22500</v>
      </c>
      <c r="AW14" s="428">
        <f t="shared" si="7"/>
        <v>22950</v>
      </c>
      <c r="AX14" s="428">
        <f t="shared" si="8"/>
        <v>23175</v>
      </c>
      <c r="AY14" s="428">
        <f t="shared" si="9"/>
        <v>23175</v>
      </c>
      <c r="AZ14" s="428">
        <f t="shared" si="10"/>
        <v>23175</v>
      </c>
      <c r="BA14" s="428">
        <f t="shared" si="11"/>
        <v>23175</v>
      </c>
      <c r="BB14" s="428">
        <f t="shared" si="12"/>
        <v>23175</v>
      </c>
      <c r="BC14" s="428">
        <f t="shared" si="13"/>
        <v>23175</v>
      </c>
      <c r="BD14" s="428">
        <f t="shared" si="14"/>
        <v>23175</v>
      </c>
      <c r="BF14" s="481">
        <f t="shared" si="15"/>
        <v>82500</v>
      </c>
      <c r="BG14" s="481">
        <f t="shared" si="16"/>
        <v>92475</v>
      </c>
      <c r="BH14" s="481">
        <f t="shared" si="17"/>
        <v>92700</v>
      </c>
    </row>
    <row r="15" spans="1:60">
      <c r="C15" s="427"/>
      <c r="D15" s="477" t="s">
        <v>192</v>
      </c>
      <c r="E15" s="478">
        <v>50000</v>
      </c>
      <c r="F15" s="479">
        <v>44136</v>
      </c>
      <c r="G15" s="482"/>
      <c r="H15" s="428">
        <f t="shared" si="0"/>
        <v>0</v>
      </c>
      <c r="I15" s="428">
        <f t="shared" si="0"/>
        <v>0</v>
      </c>
      <c r="J15" s="428">
        <f t="shared" si="0"/>
        <v>0</v>
      </c>
      <c r="K15" s="428">
        <f t="shared" si="0"/>
        <v>0</v>
      </c>
      <c r="L15" s="428">
        <f t="shared" si="0"/>
        <v>0</v>
      </c>
      <c r="M15" s="428">
        <f t="shared" si="0"/>
        <v>0</v>
      </c>
      <c r="N15" s="428">
        <f t="shared" si="0"/>
        <v>0</v>
      </c>
      <c r="O15" s="428">
        <f t="shared" si="0"/>
        <v>0</v>
      </c>
      <c r="P15" s="428">
        <f t="shared" si="0"/>
        <v>0</v>
      </c>
      <c r="Q15" s="428">
        <f t="shared" si="0"/>
        <v>0</v>
      </c>
      <c r="R15" s="428">
        <f t="shared" si="0"/>
        <v>4166.666666666667</v>
      </c>
      <c r="S15" s="428">
        <f t="shared" si="0"/>
        <v>4166.666666666667</v>
      </c>
      <c r="T15" s="428">
        <f t="shared" si="0"/>
        <v>4166.666666666667</v>
      </c>
      <c r="U15" s="428">
        <f t="shared" si="0"/>
        <v>4166.666666666667</v>
      </c>
      <c r="V15" s="428">
        <f t="shared" si="0"/>
        <v>4166.666666666667</v>
      </c>
      <c r="W15" s="428">
        <f t="shared" ref="H15:W25" si="18">IF(AND(W$8&gt;=$F15,OR($G15+30&gt;W$8,$G15=0)),IF(W$8-$F15&gt;365,($E15*(1+$C$4))/12,$E15/12),0)</f>
        <v>4166.666666666667</v>
      </c>
      <c r="X15" s="428">
        <f t="shared" si="1"/>
        <v>4166.666666666667</v>
      </c>
      <c r="Y15" s="428">
        <f t="shared" si="1"/>
        <v>4166.666666666667</v>
      </c>
      <c r="Z15" s="428">
        <f t="shared" si="1"/>
        <v>4166.666666666667</v>
      </c>
      <c r="AA15" s="428">
        <f t="shared" si="1"/>
        <v>4166.666666666667</v>
      </c>
      <c r="AB15" s="428">
        <f t="shared" si="1"/>
        <v>4166.666666666667</v>
      </c>
      <c r="AC15" s="428">
        <f t="shared" si="1"/>
        <v>4166.666666666667</v>
      </c>
      <c r="AD15" s="428">
        <f t="shared" si="1"/>
        <v>4291.666666666667</v>
      </c>
      <c r="AE15" s="428">
        <f t="shared" si="1"/>
        <v>4291.666666666667</v>
      </c>
      <c r="AF15" s="428">
        <f t="shared" si="1"/>
        <v>4291.666666666667</v>
      </c>
      <c r="AG15" s="428">
        <f t="shared" si="1"/>
        <v>4291.666666666667</v>
      </c>
      <c r="AH15" s="428">
        <f t="shared" si="1"/>
        <v>4291.666666666667</v>
      </c>
      <c r="AI15" s="428">
        <f t="shared" si="1"/>
        <v>4291.666666666667</v>
      </c>
      <c r="AJ15" s="428">
        <f t="shared" si="1"/>
        <v>4291.666666666667</v>
      </c>
      <c r="AK15" s="428">
        <f t="shared" si="1"/>
        <v>4291.666666666667</v>
      </c>
      <c r="AL15" s="428">
        <f t="shared" si="1"/>
        <v>4291.666666666667</v>
      </c>
      <c r="AM15" s="428">
        <f t="shared" ref="X15:AM25" si="19">IF(AND(AM$8&gt;=$F15,OR($G15+30&gt;AM$8,$G15=0)),IF(AM$8-$F15&gt;365,($E15*(1+$C$4))/12,$E15/12),0)</f>
        <v>4291.666666666667</v>
      </c>
      <c r="AN15" s="428">
        <f t="shared" si="2"/>
        <v>4291.666666666667</v>
      </c>
      <c r="AO15" s="428">
        <f t="shared" si="2"/>
        <v>4291.666666666667</v>
      </c>
      <c r="AP15" s="428">
        <f t="shared" si="2"/>
        <v>4291.666666666667</v>
      </c>
      <c r="AQ15" s="428">
        <f t="shared" si="2"/>
        <v>4291.666666666667</v>
      </c>
      <c r="AS15" s="428">
        <f t="shared" si="3"/>
        <v>0</v>
      </c>
      <c r="AT15" s="428">
        <f t="shared" si="4"/>
        <v>0</v>
      </c>
      <c r="AU15" s="428">
        <f t="shared" si="5"/>
        <v>0</v>
      </c>
      <c r="AV15" s="428">
        <f t="shared" si="6"/>
        <v>8333.3333333333339</v>
      </c>
      <c r="AW15" s="428">
        <f t="shared" si="7"/>
        <v>12500</v>
      </c>
      <c r="AX15" s="428">
        <f t="shared" si="8"/>
        <v>12500</v>
      </c>
      <c r="AY15" s="428">
        <f t="shared" si="9"/>
        <v>12500</v>
      </c>
      <c r="AZ15" s="428">
        <f t="shared" si="10"/>
        <v>12750</v>
      </c>
      <c r="BA15" s="428">
        <f t="shared" si="11"/>
        <v>12875</v>
      </c>
      <c r="BB15" s="428">
        <f t="shared" si="12"/>
        <v>12875</v>
      </c>
      <c r="BC15" s="428">
        <f t="shared" si="13"/>
        <v>12875</v>
      </c>
      <c r="BD15" s="428">
        <f t="shared" si="14"/>
        <v>12875</v>
      </c>
      <c r="BF15" s="481">
        <f t="shared" si="15"/>
        <v>8333.3333333333339</v>
      </c>
      <c r="BG15" s="481">
        <f t="shared" si="16"/>
        <v>50250</v>
      </c>
      <c r="BH15" s="481">
        <f t="shared" si="17"/>
        <v>51500</v>
      </c>
    </row>
    <row r="16" spans="1:60">
      <c r="C16" s="427"/>
      <c r="D16" s="477" t="s">
        <v>191</v>
      </c>
      <c r="E16" s="478">
        <v>90000</v>
      </c>
      <c r="F16" s="479">
        <v>43862</v>
      </c>
      <c r="G16" s="482"/>
      <c r="H16" s="428">
        <f t="shared" si="18"/>
        <v>0</v>
      </c>
      <c r="I16" s="428">
        <f t="shared" si="18"/>
        <v>7500</v>
      </c>
      <c r="J16" s="428">
        <f t="shared" si="18"/>
        <v>7500</v>
      </c>
      <c r="K16" s="428">
        <f t="shared" si="18"/>
        <v>7500</v>
      </c>
      <c r="L16" s="428">
        <f t="shared" si="18"/>
        <v>7500</v>
      </c>
      <c r="M16" s="428">
        <f t="shared" si="18"/>
        <v>7500</v>
      </c>
      <c r="N16" s="428">
        <f t="shared" si="18"/>
        <v>7500</v>
      </c>
      <c r="O16" s="428">
        <f t="shared" si="18"/>
        <v>7500</v>
      </c>
      <c r="P16" s="428">
        <f t="shared" si="18"/>
        <v>7500</v>
      </c>
      <c r="Q16" s="428">
        <f t="shared" si="18"/>
        <v>7500</v>
      </c>
      <c r="R16" s="428">
        <f t="shared" si="18"/>
        <v>7500</v>
      </c>
      <c r="S16" s="428">
        <f t="shared" si="18"/>
        <v>7500</v>
      </c>
      <c r="T16" s="428">
        <f t="shared" si="18"/>
        <v>7500</v>
      </c>
      <c r="U16" s="428">
        <f t="shared" si="18"/>
        <v>7725</v>
      </c>
      <c r="V16" s="428">
        <f t="shared" si="18"/>
        <v>7725</v>
      </c>
      <c r="W16" s="428">
        <f t="shared" si="18"/>
        <v>7725</v>
      </c>
      <c r="X16" s="428">
        <f t="shared" si="19"/>
        <v>7725</v>
      </c>
      <c r="Y16" s="428">
        <f t="shared" si="19"/>
        <v>7725</v>
      </c>
      <c r="Z16" s="428">
        <f t="shared" si="19"/>
        <v>7725</v>
      </c>
      <c r="AA16" s="428">
        <f t="shared" si="19"/>
        <v>7725</v>
      </c>
      <c r="AB16" s="428">
        <f t="shared" si="19"/>
        <v>7725</v>
      </c>
      <c r="AC16" s="428">
        <f t="shared" si="19"/>
        <v>7725</v>
      </c>
      <c r="AD16" s="428">
        <f t="shared" si="19"/>
        <v>7725</v>
      </c>
      <c r="AE16" s="428">
        <f t="shared" si="19"/>
        <v>7725</v>
      </c>
      <c r="AF16" s="428">
        <f t="shared" si="19"/>
        <v>7725</v>
      </c>
      <c r="AG16" s="428">
        <f t="shared" si="19"/>
        <v>7725</v>
      </c>
      <c r="AH16" s="428">
        <f t="shared" si="19"/>
        <v>7725</v>
      </c>
      <c r="AI16" s="428">
        <f t="shared" si="19"/>
        <v>7725</v>
      </c>
      <c r="AJ16" s="428">
        <f t="shared" si="19"/>
        <v>7725</v>
      </c>
      <c r="AK16" s="428">
        <f t="shared" si="19"/>
        <v>7725</v>
      </c>
      <c r="AL16" s="428">
        <f t="shared" si="19"/>
        <v>7725</v>
      </c>
      <c r="AM16" s="428">
        <f t="shared" si="19"/>
        <v>7725</v>
      </c>
      <c r="AN16" s="428">
        <f t="shared" si="2"/>
        <v>7725</v>
      </c>
      <c r="AO16" s="428">
        <f t="shared" si="2"/>
        <v>7725</v>
      </c>
      <c r="AP16" s="428">
        <f t="shared" si="2"/>
        <v>7725</v>
      </c>
      <c r="AQ16" s="428">
        <f t="shared" si="2"/>
        <v>7725</v>
      </c>
      <c r="AS16" s="428">
        <f t="shared" si="3"/>
        <v>15000</v>
      </c>
      <c r="AT16" s="428">
        <f t="shared" si="4"/>
        <v>22500</v>
      </c>
      <c r="AU16" s="428">
        <f t="shared" si="5"/>
        <v>22500</v>
      </c>
      <c r="AV16" s="428">
        <f t="shared" si="6"/>
        <v>22500</v>
      </c>
      <c r="AW16" s="428">
        <f t="shared" si="7"/>
        <v>22950</v>
      </c>
      <c r="AX16" s="428">
        <f t="shared" si="8"/>
        <v>23175</v>
      </c>
      <c r="AY16" s="428">
        <f t="shared" si="9"/>
        <v>23175</v>
      </c>
      <c r="AZ16" s="428">
        <f t="shared" si="10"/>
        <v>23175</v>
      </c>
      <c r="BA16" s="428">
        <f>SUM(AF16:AH16)</f>
        <v>23175</v>
      </c>
      <c r="BB16" s="428">
        <f t="shared" si="12"/>
        <v>23175</v>
      </c>
      <c r="BC16" s="428">
        <f t="shared" si="13"/>
        <v>23175</v>
      </c>
      <c r="BD16" s="428">
        <f t="shared" si="14"/>
        <v>23175</v>
      </c>
      <c r="BF16" s="481">
        <f>SUM(AS16:AV16)</f>
        <v>82500</v>
      </c>
      <c r="BG16" s="481">
        <f t="shared" si="16"/>
        <v>92475</v>
      </c>
      <c r="BH16" s="481">
        <f t="shared" si="17"/>
        <v>92700</v>
      </c>
    </row>
    <row r="17" spans="2:60">
      <c r="C17" s="483"/>
      <c r="D17" s="477" t="s">
        <v>191</v>
      </c>
      <c r="E17" s="478">
        <v>90000</v>
      </c>
      <c r="F17" s="479">
        <v>43922</v>
      </c>
      <c r="G17" s="482"/>
      <c r="H17" s="428">
        <f t="shared" si="18"/>
        <v>0</v>
      </c>
      <c r="I17" s="428">
        <f t="shared" si="18"/>
        <v>0</v>
      </c>
      <c r="J17" s="428">
        <f t="shared" si="18"/>
        <v>0</v>
      </c>
      <c r="K17" s="428">
        <f t="shared" si="18"/>
        <v>7500</v>
      </c>
      <c r="L17" s="428">
        <f t="shared" si="18"/>
        <v>7500</v>
      </c>
      <c r="M17" s="428">
        <f t="shared" si="18"/>
        <v>7500</v>
      </c>
      <c r="N17" s="428">
        <f t="shared" si="18"/>
        <v>7500</v>
      </c>
      <c r="O17" s="428">
        <f t="shared" si="18"/>
        <v>7500</v>
      </c>
      <c r="P17" s="428">
        <f t="shared" si="18"/>
        <v>7500</v>
      </c>
      <c r="Q17" s="428">
        <f t="shared" si="18"/>
        <v>7500</v>
      </c>
      <c r="R17" s="428">
        <f t="shared" si="18"/>
        <v>7500</v>
      </c>
      <c r="S17" s="428">
        <f t="shared" si="18"/>
        <v>7500</v>
      </c>
      <c r="T17" s="428">
        <f t="shared" si="18"/>
        <v>7500</v>
      </c>
      <c r="U17" s="428">
        <f t="shared" si="18"/>
        <v>7500</v>
      </c>
      <c r="V17" s="428">
        <f t="shared" si="18"/>
        <v>7500</v>
      </c>
      <c r="W17" s="428">
        <f t="shared" si="18"/>
        <v>7725</v>
      </c>
      <c r="X17" s="428">
        <f t="shared" si="19"/>
        <v>7725</v>
      </c>
      <c r="Y17" s="428">
        <f t="shared" si="19"/>
        <v>7725</v>
      </c>
      <c r="Z17" s="428">
        <f t="shared" si="19"/>
        <v>7725</v>
      </c>
      <c r="AA17" s="428">
        <f t="shared" si="19"/>
        <v>7725</v>
      </c>
      <c r="AB17" s="428">
        <f t="shared" si="19"/>
        <v>7725</v>
      </c>
      <c r="AC17" s="428">
        <f t="shared" si="19"/>
        <v>7725</v>
      </c>
      <c r="AD17" s="428">
        <f t="shared" si="19"/>
        <v>7725</v>
      </c>
      <c r="AE17" s="428">
        <f t="shared" si="19"/>
        <v>7725</v>
      </c>
      <c r="AF17" s="428">
        <f t="shared" si="19"/>
        <v>7725</v>
      </c>
      <c r="AG17" s="428">
        <f t="shared" si="19"/>
        <v>7725</v>
      </c>
      <c r="AH17" s="428">
        <f t="shared" si="19"/>
        <v>7725</v>
      </c>
      <c r="AI17" s="428">
        <f t="shared" si="19"/>
        <v>7725</v>
      </c>
      <c r="AJ17" s="428">
        <f t="shared" si="19"/>
        <v>7725</v>
      </c>
      <c r="AK17" s="428">
        <f t="shared" si="19"/>
        <v>7725</v>
      </c>
      <c r="AL17" s="428">
        <f t="shared" si="19"/>
        <v>7725</v>
      </c>
      <c r="AM17" s="428">
        <f t="shared" si="19"/>
        <v>7725</v>
      </c>
      <c r="AN17" s="428">
        <f t="shared" si="2"/>
        <v>7725</v>
      </c>
      <c r="AO17" s="428">
        <f t="shared" si="2"/>
        <v>7725</v>
      </c>
      <c r="AP17" s="428">
        <f t="shared" si="2"/>
        <v>7725</v>
      </c>
      <c r="AQ17" s="428">
        <f t="shared" si="2"/>
        <v>7725</v>
      </c>
      <c r="AS17" s="428">
        <f t="shared" si="3"/>
        <v>0</v>
      </c>
      <c r="AT17" s="428">
        <f t="shared" si="4"/>
        <v>22500</v>
      </c>
      <c r="AU17" s="428">
        <f t="shared" si="5"/>
        <v>22500</v>
      </c>
      <c r="AV17" s="428">
        <f t="shared" si="6"/>
        <v>22500</v>
      </c>
      <c r="AW17" s="428">
        <f t="shared" si="7"/>
        <v>22500</v>
      </c>
      <c r="AX17" s="428">
        <f t="shared" si="8"/>
        <v>23175</v>
      </c>
      <c r="AY17" s="428">
        <f t="shared" si="9"/>
        <v>23175</v>
      </c>
      <c r="AZ17" s="428">
        <f t="shared" si="10"/>
        <v>23175</v>
      </c>
      <c r="BA17" s="428">
        <f t="shared" si="11"/>
        <v>23175</v>
      </c>
      <c r="BB17" s="428">
        <f t="shared" si="12"/>
        <v>23175</v>
      </c>
      <c r="BC17" s="428">
        <f t="shared" si="13"/>
        <v>23175</v>
      </c>
      <c r="BD17" s="428">
        <f t="shared" si="14"/>
        <v>23175</v>
      </c>
      <c r="BF17" s="481">
        <f t="shared" si="15"/>
        <v>67500</v>
      </c>
      <c r="BG17" s="481">
        <f t="shared" si="16"/>
        <v>92025</v>
      </c>
      <c r="BH17" s="481">
        <f t="shared" si="17"/>
        <v>92700</v>
      </c>
    </row>
    <row r="18" spans="2:60">
      <c r="C18" s="484"/>
      <c r="D18" s="477" t="s">
        <v>192</v>
      </c>
      <c r="E18" s="478">
        <v>50000</v>
      </c>
      <c r="F18" s="479">
        <v>44166</v>
      </c>
      <c r="G18" s="482"/>
      <c r="H18" s="428">
        <f t="shared" si="18"/>
        <v>0</v>
      </c>
      <c r="I18" s="428">
        <f t="shared" si="18"/>
        <v>0</v>
      </c>
      <c r="J18" s="428">
        <f t="shared" si="18"/>
        <v>0</v>
      </c>
      <c r="K18" s="428">
        <f t="shared" si="18"/>
        <v>0</v>
      </c>
      <c r="L18" s="428">
        <f t="shared" si="18"/>
        <v>0</v>
      </c>
      <c r="M18" s="428">
        <f t="shared" si="18"/>
        <v>0</v>
      </c>
      <c r="N18" s="428">
        <f t="shared" si="18"/>
        <v>0</v>
      </c>
      <c r="O18" s="428">
        <f t="shared" si="18"/>
        <v>0</v>
      </c>
      <c r="P18" s="428">
        <f t="shared" si="18"/>
        <v>0</v>
      </c>
      <c r="Q18" s="428">
        <f t="shared" si="18"/>
        <v>0</v>
      </c>
      <c r="R18" s="428">
        <f t="shared" si="18"/>
        <v>0</v>
      </c>
      <c r="S18" s="428">
        <f t="shared" si="18"/>
        <v>4166.666666666667</v>
      </c>
      <c r="T18" s="428">
        <f t="shared" si="18"/>
        <v>4166.666666666667</v>
      </c>
      <c r="U18" s="428">
        <f t="shared" si="18"/>
        <v>4166.666666666667</v>
      </c>
      <c r="V18" s="428">
        <f t="shared" si="18"/>
        <v>4166.666666666667</v>
      </c>
      <c r="W18" s="428">
        <f t="shared" si="18"/>
        <v>4166.666666666667</v>
      </c>
      <c r="X18" s="428">
        <f t="shared" si="19"/>
        <v>4166.666666666667</v>
      </c>
      <c r="Y18" s="428">
        <f t="shared" si="19"/>
        <v>4166.666666666667</v>
      </c>
      <c r="Z18" s="428">
        <f t="shared" si="19"/>
        <v>4166.666666666667</v>
      </c>
      <c r="AA18" s="428">
        <f t="shared" si="19"/>
        <v>4166.666666666667</v>
      </c>
      <c r="AB18" s="428">
        <f t="shared" si="19"/>
        <v>4166.666666666667</v>
      </c>
      <c r="AC18" s="428">
        <f t="shared" si="19"/>
        <v>4166.666666666667</v>
      </c>
      <c r="AD18" s="428">
        <f t="shared" si="19"/>
        <v>4166.666666666667</v>
      </c>
      <c r="AE18" s="428">
        <f t="shared" si="19"/>
        <v>4291.666666666667</v>
      </c>
      <c r="AF18" s="428">
        <f t="shared" si="19"/>
        <v>4291.666666666667</v>
      </c>
      <c r="AG18" s="428">
        <f t="shared" si="19"/>
        <v>4291.666666666667</v>
      </c>
      <c r="AH18" s="428">
        <f t="shared" si="19"/>
        <v>4291.666666666667</v>
      </c>
      <c r="AI18" s="428">
        <f t="shared" si="19"/>
        <v>4291.666666666667</v>
      </c>
      <c r="AJ18" s="428">
        <f t="shared" si="19"/>
        <v>4291.666666666667</v>
      </c>
      <c r="AK18" s="428">
        <f t="shared" si="19"/>
        <v>4291.666666666667</v>
      </c>
      <c r="AL18" s="428">
        <f t="shared" si="19"/>
        <v>4291.666666666667</v>
      </c>
      <c r="AM18" s="428">
        <f t="shared" si="19"/>
        <v>4291.666666666667</v>
      </c>
      <c r="AN18" s="428">
        <f t="shared" si="2"/>
        <v>4291.666666666667</v>
      </c>
      <c r="AO18" s="428">
        <f t="shared" si="2"/>
        <v>4291.666666666667</v>
      </c>
      <c r="AP18" s="428">
        <f t="shared" si="2"/>
        <v>4291.666666666667</v>
      </c>
      <c r="AQ18" s="428">
        <f t="shared" si="2"/>
        <v>4291.666666666667</v>
      </c>
      <c r="AS18" s="428">
        <f t="shared" si="3"/>
        <v>0</v>
      </c>
      <c r="AT18" s="428">
        <f t="shared" si="4"/>
        <v>0</v>
      </c>
      <c r="AU18" s="428">
        <f t="shared" si="5"/>
        <v>0</v>
      </c>
      <c r="AV18" s="428">
        <f t="shared" si="6"/>
        <v>4166.666666666667</v>
      </c>
      <c r="AW18" s="428">
        <f t="shared" si="7"/>
        <v>12500</v>
      </c>
      <c r="AX18" s="428">
        <f t="shared" si="8"/>
        <v>12500</v>
      </c>
      <c r="AY18" s="428">
        <f t="shared" si="9"/>
        <v>12500</v>
      </c>
      <c r="AZ18" s="428">
        <f t="shared" si="10"/>
        <v>12625</v>
      </c>
      <c r="BA18" s="428">
        <f t="shared" si="11"/>
        <v>12875</v>
      </c>
      <c r="BB18" s="428">
        <f t="shared" si="12"/>
        <v>12875</v>
      </c>
      <c r="BC18" s="428">
        <f t="shared" si="13"/>
        <v>12875</v>
      </c>
      <c r="BD18" s="428">
        <f t="shared" si="14"/>
        <v>12875</v>
      </c>
      <c r="BF18" s="481">
        <f t="shared" si="15"/>
        <v>4166.666666666667</v>
      </c>
      <c r="BG18" s="481">
        <f t="shared" si="16"/>
        <v>50125</v>
      </c>
      <c r="BH18" s="481">
        <f t="shared" si="17"/>
        <v>51500</v>
      </c>
    </row>
    <row r="19" spans="2:60">
      <c r="C19" s="484"/>
      <c r="D19" s="477" t="s">
        <v>191</v>
      </c>
      <c r="E19" s="478">
        <v>90000</v>
      </c>
      <c r="F19" s="479">
        <v>44013</v>
      </c>
      <c r="G19" s="482"/>
      <c r="H19" s="428">
        <f t="shared" si="18"/>
        <v>0</v>
      </c>
      <c r="I19" s="428">
        <f t="shared" si="18"/>
        <v>0</v>
      </c>
      <c r="J19" s="428">
        <f t="shared" si="18"/>
        <v>0</v>
      </c>
      <c r="K19" s="428">
        <f t="shared" si="18"/>
        <v>0</v>
      </c>
      <c r="L19" s="428">
        <f t="shared" si="18"/>
        <v>0</v>
      </c>
      <c r="M19" s="428">
        <f t="shared" si="18"/>
        <v>0</v>
      </c>
      <c r="N19" s="428">
        <f t="shared" si="18"/>
        <v>7500</v>
      </c>
      <c r="O19" s="428">
        <f t="shared" si="18"/>
        <v>7500</v>
      </c>
      <c r="P19" s="428">
        <f t="shared" si="18"/>
        <v>7500</v>
      </c>
      <c r="Q19" s="428">
        <f t="shared" si="18"/>
        <v>7500</v>
      </c>
      <c r="R19" s="428">
        <f t="shared" si="18"/>
        <v>7500</v>
      </c>
      <c r="S19" s="428">
        <f t="shared" si="18"/>
        <v>7500</v>
      </c>
      <c r="T19" s="428">
        <f t="shared" si="18"/>
        <v>7500</v>
      </c>
      <c r="U19" s="428">
        <f t="shared" si="18"/>
        <v>7500</v>
      </c>
      <c r="V19" s="428">
        <f t="shared" si="18"/>
        <v>7500</v>
      </c>
      <c r="W19" s="428">
        <f t="shared" si="18"/>
        <v>7500</v>
      </c>
      <c r="X19" s="428">
        <f t="shared" si="19"/>
        <v>7500</v>
      </c>
      <c r="Y19" s="428">
        <f t="shared" si="19"/>
        <v>7500</v>
      </c>
      <c r="Z19" s="428">
        <f t="shared" si="19"/>
        <v>7725</v>
      </c>
      <c r="AA19" s="428">
        <f t="shared" si="19"/>
        <v>7725</v>
      </c>
      <c r="AB19" s="428">
        <f t="shared" si="19"/>
        <v>7725</v>
      </c>
      <c r="AC19" s="428">
        <f t="shared" si="19"/>
        <v>7725</v>
      </c>
      <c r="AD19" s="428">
        <f t="shared" si="19"/>
        <v>7725</v>
      </c>
      <c r="AE19" s="428">
        <f t="shared" si="19"/>
        <v>7725</v>
      </c>
      <c r="AF19" s="428">
        <f t="shared" si="19"/>
        <v>7725</v>
      </c>
      <c r="AG19" s="428">
        <f t="shared" si="19"/>
        <v>7725</v>
      </c>
      <c r="AH19" s="428">
        <f t="shared" si="19"/>
        <v>7725</v>
      </c>
      <c r="AI19" s="428">
        <f t="shared" si="19"/>
        <v>7725</v>
      </c>
      <c r="AJ19" s="428">
        <f t="shared" si="19"/>
        <v>7725</v>
      </c>
      <c r="AK19" s="428">
        <f t="shared" si="19"/>
        <v>7725</v>
      </c>
      <c r="AL19" s="428">
        <f t="shared" si="19"/>
        <v>7725</v>
      </c>
      <c r="AM19" s="428">
        <f t="shared" si="19"/>
        <v>7725</v>
      </c>
      <c r="AN19" s="428">
        <f t="shared" si="2"/>
        <v>7725</v>
      </c>
      <c r="AO19" s="428">
        <f t="shared" si="2"/>
        <v>7725</v>
      </c>
      <c r="AP19" s="428">
        <f t="shared" si="2"/>
        <v>7725</v>
      </c>
      <c r="AQ19" s="428">
        <f t="shared" si="2"/>
        <v>7725</v>
      </c>
      <c r="AS19" s="428">
        <f t="shared" si="3"/>
        <v>0</v>
      </c>
      <c r="AT19" s="428">
        <f t="shared" si="4"/>
        <v>0</v>
      </c>
      <c r="AU19" s="428">
        <f t="shared" si="5"/>
        <v>22500</v>
      </c>
      <c r="AV19" s="428">
        <f t="shared" si="6"/>
        <v>22500</v>
      </c>
      <c r="AW19" s="428">
        <f t="shared" si="7"/>
        <v>22500</v>
      </c>
      <c r="AX19" s="428">
        <f t="shared" si="8"/>
        <v>22500</v>
      </c>
      <c r="AY19" s="428">
        <f t="shared" si="9"/>
        <v>23175</v>
      </c>
      <c r="AZ19" s="428">
        <f t="shared" si="10"/>
        <v>23175</v>
      </c>
      <c r="BA19" s="428">
        <f t="shared" si="11"/>
        <v>23175</v>
      </c>
      <c r="BB19" s="428">
        <f t="shared" si="12"/>
        <v>23175</v>
      </c>
      <c r="BC19" s="428">
        <f t="shared" si="13"/>
        <v>23175</v>
      </c>
      <c r="BD19" s="428">
        <f t="shared" si="14"/>
        <v>23175</v>
      </c>
      <c r="BF19" s="481">
        <f t="shared" si="15"/>
        <v>45000</v>
      </c>
      <c r="BG19" s="481">
        <f t="shared" si="16"/>
        <v>91350</v>
      </c>
      <c r="BH19" s="481">
        <f t="shared" si="17"/>
        <v>92700</v>
      </c>
    </row>
    <row r="20" spans="2:60">
      <c r="C20" s="484"/>
      <c r="D20" s="477" t="s">
        <v>191</v>
      </c>
      <c r="E20" s="478">
        <v>90000</v>
      </c>
      <c r="F20" s="479">
        <v>44287</v>
      </c>
      <c r="G20" s="482"/>
      <c r="H20" s="428">
        <f t="shared" si="18"/>
        <v>0</v>
      </c>
      <c r="I20" s="428">
        <f t="shared" si="18"/>
        <v>0</v>
      </c>
      <c r="J20" s="428">
        <f t="shared" si="18"/>
        <v>0</v>
      </c>
      <c r="K20" s="428">
        <f t="shared" si="18"/>
        <v>0</v>
      </c>
      <c r="L20" s="428">
        <f t="shared" si="18"/>
        <v>0</v>
      </c>
      <c r="M20" s="428">
        <f t="shared" si="18"/>
        <v>0</v>
      </c>
      <c r="N20" s="428">
        <f t="shared" si="18"/>
        <v>0</v>
      </c>
      <c r="O20" s="428">
        <f t="shared" si="18"/>
        <v>0</v>
      </c>
      <c r="P20" s="428">
        <f t="shared" si="18"/>
        <v>0</v>
      </c>
      <c r="Q20" s="428">
        <f t="shared" si="18"/>
        <v>0</v>
      </c>
      <c r="R20" s="428">
        <f t="shared" si="18"/>
        <v>0</v>
      </c>
      <c r="S20" s="428">
        <f t="shared" si="18"/>
        <v>0</v>
      </c>
      <c r="T20" s="428">
        <f t="shared" si="18"/>
        <v>0</v>
      </c>
      <c r="U20" s="428">
        <f t="shared" si="18"/>
        <v>0</v>
      </c>
      <c r="V20" s="428">
        <f t="shared" si="18"/>
        <v>0</v>
      </c>
      <c r="W20" s="428">
        <f t="shared" si="18"/>
        <v>7500</v>
      </c>
      <c r="X20" s="428">
        <f t="shared" si="19"/>
        <v>7500</v>
      </c>
      <c r="Y20" s="428">
        <f t="shared" si="19"/>
        <v>7500</v>
      </c>
      <c r="Z20" s="428">
        <f t="shared" si="19"/>
        <v>7500</v>
      </c>
      <c r="AA20" s="428">
        <f t="shared" si="19"/>
        <v>7500</v>
      </c>
      <c r="AB20" s="428">
        <f t="shared" si="19"/>
        <v>7500</v>
      </c>
      <c r="AC20" s="428">
        <f t="shared" si="19"/>
        <v>7500</v>
      </c>
      <c r="AD20" s="428">
        <f t="shared" si="19"/>
        <v>7500</v>
      </c>
      <c r="AE20" s="428">
        <f t="shared" si="19"/>
        <v>7500</v>
      </c>
      <c r="AF20" s="428">
        <f t="shared" si="19"/>
        <v>7500</v>
      </c>
      <c r="AG20" s="428">
        <f t="shared" si="19"/>
        <v>7500</v>
      </c>
      <c r="AH20" s="428">
        <f t="shared" si="19"/>
        <v>7500</v>
      </c>
      <c r="AI20" s="428">
        <f t="shared" si="19"/>
        <v>7725</v>
      </c>
      <c r="AJ20" s="428">
        <f t="shared" si="19"/>
        <v>7725</v>
      </c>
      <c r="AK20" s="428">
        <f t="shared" si="19"/>
        <v>7725</v>
      </c>
      <c r="AL20" s="428">
        <f t="shared" si="19"/>
        <v>7725</v>
      </c>
      <c r="AM20" s="428">
        <f t="shared" si="19"/>
        <v>7725</v>
      </c>
      <c r="AN20" s="428">
        <f t="shared" si="2"/>
        <v>7725</v>
      </c>
      <c r="AO20" s="428">
        <f t="shared" si="2"/>
        <v>7725</v>
      </c>
      <c r="AP20" s="428">
        <f t="shared" si="2"/>
        <v>7725</v>
      </c>
      <c r="AQ20" s="428">
        <f t="shared" si="2"/>
        <v>7725</v>
      </c>
      <c r="AS20" s="428">
        <f t="shared" si="3"/>
        <v>0</v>
      </c>
      <c r="AT20" s="428">
        <f t="shared" si="4"/>
        <v>0</v>
      </c>
      <c r="AU20" s="428">
        <f t="shared" si="5"/>
        <v>0</v>
      </c>
      <c r="AV20" s="428">
        <f t="shared" si="6"/>
        <v>0</v>
      </c>
      <c r="AW20" s="428">
        <f t="shared" si="7"/>
        <v>0</v>
      </c>
      <c r="AX20" s="428">
        <f t="shared" si="8"/>
        <v>22500</v>
      </c>
      <c r="AY20" s="428">
        <f t="shared" si="9"/>
        <v>22500</v>
      </c>
      <c r="AZ20" s="428">
        <f t="shared" si="10"/>
        <v>22500</v>
      </c>
      <c r="BA20" s="428">
        <f t="shared" si="11"/>
        <v>22500</v>
      </c>
      <c r="BB20" s="428">
        <f t="shared" si="12"/>
        <v>23175</v>
      </c>
      <c r="BC20" s="428">
        <f t="shared" si="13"/>
        <v>23175</v>
      </c>
      <c r="BD20" s="428">
        <f t="shared" si="14"/>
        <v>23175</v>
      </c>
      <c r="BF20" s="481">
        <f t="shared" si="15"/>
        <v>0</v>
      </c>
      <c r="BG20" s="481">
        <f t="shared" si="16"/>
        <v>67500</v>
      </c>
      <c r="BH20" s="481">
        <f t="shared" si="17"/>
        <v>92025</v>
      </c>
    </row>
    <row r="21" spans="2:60">
      <c r="C21" s="484"/>
      <c r="D21" s="477" t="s">
        <v>191</v>
      </c>
      <c r="E21" s="478">
        <v>90000</v>
      </c>
      <c r="F21" s="479">
        <v>44531</v>
      </c>
      <c r="G21" s="482"/>
      <c r="H21" s="428">
        <f t="shared" si="18"/>
        <v>0</v>
      </c>
      <c r="I21" s="428">
        <f t="shared" si="18"/>
        <v>0</v>
      </c>
      <c r="J21" s="428">
        <f t="shared" si="18"/>
        <v>0</v>
      </c>
      <c r="K21" s="428">
        <f t="shared" si="18"/>
        <v>0</v>
      </c>
      <c r="L21" s="428">
        <f t="shared" si="18"/>
        <v>0</v>
      </c>
      <c r="M21" s="428">
        <f t="shared" si="18"/>
        <v>0</v>
      </c>
      <c r="N21" s="428">
        <f t="shared" si="18"/>
        <v>0</v>
      </c>
      <c r="O21" s="428">
        <f t="shared" si="18"/>
        <v>0</v>
      </c>
      <c r="P21" s="428">
        <f t="shared" si="18"/>
        <v>0</v>
      </c>
      <c r="Q21" s="428">
        <f t="shared" si="18"/>
        <v>0</v>
      </c>
      <c r="R21" s="428">
        <f t="shared" si="18"/>
        <v>0</v>
      </c>
      <c r="S21" s="428">
        <f t="shared" si="18"/>
        <v>0</v>
      </c>
      <c r="T21" s="428">
        <f t="shared" si="18"/>
        <v>0</v>
      </c>
      <c r="U21" s="428">
        <f t="shared" si="18"/>
        <v>0</v>
      </c>
      <c r="V21" s="428">
        <f t="shared" si="18"/>
        <v>0</v>
      </c>
      <c r="W21" s="428">
        <f t="shared" si="18"/>
        <v>0</v>
      </c>
      <c r="X21" s="428">
        <f t="shared" si="19"/>
        <v>0</v>
      </c>
      <c r="Y21" s="428">
        <f t="shared" si="19"/>
        <v>0</v>
      </c>
      <c r="Z21" s="428">
        <f t="shared" si="19"/>
        <v>0</v>
      </c>
      <c r="AA21" s="428">
        <f t="shared" si="19"/>
        <v>0</v>
      </c>
      <c r="AB21" s="428">
        <f t="shared" si="19"/>
        <v>0</v>
      </c>
      <c r="AC21" s="428">
        <f t="shared" si="19"/>
        <v>0</v>
      </c>
      <c r="AD21" s="428">
        <f t="shared" si="19"/>
        <v>0</v>
      </c>
      <c r="AE21" s="428">
        <f t="shared" si="19"/>
        <v>7500</v>
      </c>
      <c r="AF21" s="428">
        <f t="shared" si="19"/>
        <v>7500</v>
      </c>
      <c r="AG21" s="428">
        <f t="shared" si="19"/>
        <v>7500</v>
      </c>
      <c r="AH21" s="428">
        <f t="shared" si="19"/>
        <v>7500</v>
      </c>
      <c r="AI21" s="428">
        <f t="shared" si="19"/>
        <v>7500</v>
      </c>
      <c r="AJ21" s="428">
        <f t="shared" si="19"/>
        <v>7500</v>
      </c>
      <c r="AK21" s="428">
        <f t="shared" si="19"/>
        <v>7500</v>
      </c>
      <c r="AL21" s="428">
        <f t="shared" si="19"/>
        <v>7500</v>
      </c>
      <c r="AM21" s="428">
        <f t="shared" si="19"/>
        <v>7500</v>
      </c>
      <c r="AN21" s="428">
        <f t="shared" si="2"/>
        <v>7500</v>
      </c>
      <c r="AO21" s="428">
        <f t="shared" si="2"/>
        <v>7500</v>
      </c>
      <c r="AP21" s="428">
        <f t="shared" si="2"/>
        <v>7500</v>
      </c>
      <c r="AQ21" s="428">
        <f t="shared" si="2"/>
        <v>7725</v>
      </c>
      <c r="AS21" s="428">
        <f t="shared" si="3"/>
        <v>0</v>
      </c>
      <c r="AT21" s="428">
        <f t="shared" si="4"/>
        <v>0</v>
      </c>
      <c r="AU21" s="428">
        <f t="shared" si="5"/>
        <v>0</v>
      </c>
      <c r="AV21" s="428">
        <f t="shared" si="6"/>
        <v>0</v>
      </c>
      <c r="AW21" s="428">
        <f t="shared" si="7"/>
        <v>0</v>
      </c>
      <c r="AX21" s="428">
        <f t="shared" si="8"/>
        <v>0</v>
      </c>
      <c r="AY21" s="428">
        <f t="shared" si="9"/>
        <v>0</v>
      </c>
      <c r="AZ21" s="428">
        <f t="shared" si="10"/>
        <v>7500</v>
      </c>
      <c r="BA21" s="428">
        <f t="shared" si="11"/>
        <v>22500</v>
      </c>
      <c r="BB21" s="428">
        <f t="shared" si="12"/>
        <v>22500</v>
      </c>
      <c r="BC21" s="428">
        <f t="shared" si="13"/>
        <v>22500</v>
      </c>
      <c r="BD21" s="428">
        <f t="shared" si="14"/>
        <v>22725</v>
      </c>
      <c r="BF21" s="481">
        <f t="shared" si="15"/>
        <v>0</v>
      </c>
      <c r="BG21" s="481">
        <f t="shared" si="16"/>
        <v>7500</v>
      </c>
      <c r="BH21" s="481">
        <f t="shared" si="17"/>
        <v>90225</v>
      </c>
    </row>
    <row r="22" spans="2:60">
      <c r="C22" s="484"/>
      <c r="D22" s="477" t="s">
        <v>191</v>
      </c>
      <c r="E22" s="478">
        <v>90000</v>
      </c>
      <c r="F22" s="479">
        <v>44593</v>
      </c>
      <c r="G22" s="482"/>
      <c r="H22" s="428">
        <f t="shared" si="18"/>
        <v>0</v>
      </c>
      <c r="I22" s="428">
        <f t="shared" si="18"/>
        <v>0</v>
      </c>
      <c r="J22" s="428">
        <f t="shared" si="18"/>
        <v>0</v>
      </c>
      <c r="K22" s="428">
        <f t="shared" si="18"/>
        <v>0</v>
      </c>
      <c r="L22" s="428">
        <f t="shared" si="18"/>
        <v>0</v>
      </c>
      <c r="M22" s="428">
        <f t="shared" si="18"/>
        <v>0</v>
      </c>
      <c r="N22" s="428">
        <f t="shared" si="18"/>
        <v>0</v>
      </c>
      <c r="O22" s="428">
        <f t="shared" si="18"/>
        <v>0</v>
      </c>
      <c r="P22" s="428">
        <f t="shared" si="18"/>
        <v>0</v>
      </c>
      <c r="Q22" s="428">
        <f t="shared" si="18"/>
        <v>0</v>
      </c>
      <c r="R22" s="428">
        <f t="shared" si="18"/>
        <v>0</v>
      </c>
      <c r="S22" s="428">
        <f t="shared" si="18"/>
        <v>0</v>
      </c>
      <c r="T22" s="428">
        <f t="shared" si="18"/>
        <v>0</v>
      </c>
      <c r="U22" s="428">
        <f t="shared" si="18"/>
        <v>0</v>
      </c>
      <c r="V22" s="428">
        <f t="shared" si="18"/>
        <v>0</v>
      </c>
      <c r="W22" s="428">
        <f t="shared" si="18"/>
        <v>0</v>
      </c>
      <c r="X22" s="428">
        <f t="shared" si="19"/>
        <v>0</v>
      </c>
      <c r="Y22" s="428">
        <f t="shared" si="19"/>
        <v>0</v>
      </c>
      <c r="Z22" s="428">
        <f t="shared" si="19"/>
        <v>0</v>
      </c>
      <c r="AA22" s="428">
        <f t="shared" si="19"/>
        <v>0</v>
      </c>
      <c r="AB22" s="428">
        <f t="shared" si="19"/>
        <v>0</v>
      </c>
      <c r="AC22" s="428">
        <f t="shared" si="19"/>
        <v>0</v>
      </c>
      <c r="AD22" s="428">
        <f t="shared" si="19"/>
        <v>0</v>
      </c>
      <c r="AE22" s="428">
        <f t="shared" si="19"/>
        <v>0</v>
      </c>
      <c r="AF22" s="428">
        <f t="shared" si="19"/>
        <v>0</v>
      </c>
      <c r="AG22" s="428">
        <f t="shared" si="19"/>
        <v>7500</v>
      </c>
      <c r="AH22" s="428">
        <f t="shared" si="19"/>
        <v>7500</v>
      </c>
      <c r="AI22" s="428">
        <f t="shared" si="19"/>
        <v>7500</v>
      </c>
      <c r="AJ22" s="428">
        <f t="shared" si="19"/>
        <v>7500</v>
      </c>
      <c r="AK22" s="428">
        <f t="shared" si="19"/>
        <v>7500</v>
      </c>
      <c r="AL22" s="428">
        <f t="shared" si="19"/>
        <v>7500</v>
      </c>
      <c r="AM22" s="428">
        <f t="shared" si="19"/>
        <v>7500</v>
      </c>
      <c r="AN22" s="428">
        <f t="shared" si="2"/>
        <v>7500</v>
      </c>
      <c r="AO22" s="428">
        <f t="shared" si="2"/>
        <v>7500</v>
      </c>
      <c r="AP22" s="428">
        <f t="shared" si="2"/>
        <v>7500</v>
      </c>
      <c r="AQ22" s="428">
        <f t="shared" si="2"/>
        <v>7500</v>
      </c>
      <c r="AS22" s="428">
        <f t="shared" si="3"/>
        <v>0</v>
      </c>
      <c r="AT22" s="428">
        <f t="shared" si="4"/>
        <v>0</v>
      </c>
      <c r="AU22" s="428">
        <f t="shared" si="5"/>
        <v>0</v>
      </c>
      <c r="AV22" s="428">
        <f t="shared" si="6"/>
        <v>0</v>
      </c>
      <c r="AW22" s="428">
        <f t="shared" si="7"/>
        <v>0</v>
      </c>
      <c r="AX22" s="428">
        <f t="shared" si="8"/>
        <v>0</v>
      </c>
      <c r="AY22" s="428">
        <f t="shared" si="9"/>
        <v>0</v>
      </c>
      <c r="AZ22" s="428">
        <f t="shared" si="10"/>
        <v>0</v>
      </c>
      <c r="BA22" s="428">
        <f t="shared" si="11"/>
        <v>15000</v>
      </c>
      <c r="BB22" s="428">
        <f t="shared" si="12"/>
        <v>22500</v>
      </c>
      <c r="BC22" s="428">
        <f t="shared" si="13"/>
        <v>22500</v>
      </c>
      <c r="BD22" s="428">
        <f t="shared" si="14"/>
        <v>22500</v>
      </c>
      <c r="BF22" s="481">
        <f t="shared" si="15"/>
        <v>0</v>
      </c>
      <c r="BG22" s="481">
        <f t="shared" si="16"/>
        <v>0</v>
      </c>
      <c r="BH22" s="481">
        <f t="shared" si="17"/>
        <v>82500</v>
      </c>
    </row>
    <row r="23" spans="2:60">
      <c r="C23" s="484"/>
      <c r="D23" s="477" t="s">
        <v>191</v>
      </c>
      <c r="E23" s="478">
        <v>90000</v>
      </c>
      <c r="F23" s="479">
        <v>44682</v>
      </c>
      <c r="G23" s="482"/>
      <c r="H23" s="428">
        <f t="shared" si="18"/>
        <v>0</v>
      </c>
      <c r="I23" s="428">
        <f t="shared" si="18"/>
        <v>0</v>
      </c>
      <c r="J23" s="428">
        <f t="shared" si="18"/>
        <v>0</v>
      </c>
      <c r="K23" s="428">
        <f t="shared" si="18"/>
        <v>0</v>
      </c>
      <c r="L23" s="428">
        <f t="shared" si="18"/>
        <v>0</v>
      </c>
      <c r="M23" s="428">
        <f t="shared" si="18"/>
        <v>0</v>
      </c>
      <c r="N23" s="428">
        <f t="shared" si="18"/>
        <v>0</v>
      </c>
      <c r="O23" s="428">
        <f t="shared" si="18"/>
        <v>0</v>
      </c>
      <c r="P23" s="428">
        <f t="shared" si="18"/>
        <v>0</v>
      </c>
      <c r="Q23" s="428">
        <f t="shared" si="18"/>
        <v>0</v>
      </c>
      <c r="R23" s="428">
        <f t="shared" si="18"/>
        <v>0</v>
      </c>
      <c r="S23" s="428">
        <f t="shared" si="18"/>
        <v>0</v>
      </c>
      <c r="T23" s="428">
        <f t="shared" si="18"/>
        <v>0</v>
      </c>
      <c r="U23" s="428">
        <f t="shared" si="18"/>
        <v>0</v>
      </c>
      <c r="V23" s="428">
        <f t="shared" si="18"/>
        <v>0</v>
      </c>
      <c r="W23" s="428">
        <f t="shared" si="18"/>
        <v>0</v>
      </c>
      <c r="X23" s="428">
        <f t="shared" si="19"/>
        <v>0</v>
      </c>
      <c r="Y23" s="428">
        <f t="shared" si="19"/>
        <v>0</v>
      </c>
      <c r="Z23" s="428">
        <f t="shared" si="19"/>
        <v>0</v>
      </c>
      <c r="AA23" s="428">
        <f t="shared" si="19"/>
        <v>0</v>
      </c>
      <c r="AB23" s="428">
        <f t="shared" si="19"/>
        <v>0</v>
      </c>
      <c r="AC23" s="428">
        <f t="shared" si="19"/>
        <v>0</v>
      </c>
      <c r="AD23" s="428">
        <f t="shared" si="19"/>
        <v>0</v>
      </c>
      <c r="AE23" s="428">
        <f t="shared" si="19"/>
        <v>0</v>
      </c>
      <c r="AF23" s="428">
        <f t="shared" si="19"/>
        <v>0</v>
      </c>
      <c r="AG23" s="428">
        <f t="shared" si="19"/>
        <v>0</v>
      </c>
      <c r="AH23" s="428">
        <f t="shared" si="19"/>
        <v>0</v>
      </c>
      <c r="AI23" s="428">
        <f t="shared" si="19"/>
        <v>0</v>
      </c>
      <c r="AJ23" s="428">
        <f t="shared" si="19"/>
        <v>7500</v>
      </c>
      <c r="AK23" s="428">
        <f t="shared" si="19"/>
        <v>7500</v>
      </c>
      <c r="AL23" s="428">
        <f t="shared" si="19"/>
        <v>7500</v>
      </c>
      <c r="AM23" s="428">
        <f t="shared" si="19"/>
        <v>7500</v>
      </c>
      <c r="AN23" s="428">
        <f t="shared" si="2"/>
        <v>7500</v>
      </c>
      <c r="AO23" s="428">
        <f t="shared" si="2"/>
        <v>7500</v>
      </c>
      <c r="AP23" s="428">
        <f t="shared" si="2"/>
        <v>7500</v>
      </c>
      <c r="AQ23" s="428">
        <f t="shared" si="2"/>
        <v>7500</v>
      </c>
      <c r="AS23" s="428">
        <f t="shared" si="3"/>
        <v>0</v>
      </c>
      <c r="AT23" s="428">
        <f t="shared" si="4"/>
        <v>0</v>
      </c>
      <c r="AU23" s="428">
        <f t="shared" si="5"/>
        <v>0</v>
      </c>
      <c r="AV23" s="428">
        <f t="shared" si="6"/>
        <v>0</v>
      </c>
      <c r="AW23" s="428">
        <f t="shared" si="7"/>
        <v>0</v>
      </c>
      <c r="AX23" s="428">
        <f t="shared" si="8"/>
        <v>0</v>
      </c>
      <c r="AY23" s="428">
        <f t="shared" si="9"/>
        <v>0</v>
      </c>
      <c r="AZ23" s="428">
        <f t="shared" si="10"/>
        <v>0</v>
      </c>
      <c r="BA23" s="428">
        <f t="shared" si="11"/>
        <v>0</v>
      </c>
      <c r="BB23" s="428">
        <f t="shared" si="12"/>
        <v>15000</v>
      </c>
      <c r="BC23" s="428">
        <f t="shared" si="13"/>
        <v>22500</v>
      </c>
      <c r="BD23" s="428">
        <f t="shared" si="14"/>
        <v>22500</v>
      </c>
      <c r="BF23" s="481">
        <f t="shared" si="15"/>
        <v>0</v>
      </c>
      <c r="BG23" s="481">
        <f t="shared" si="16"/>
        <v>0</v>
      </c>
      <c r="BH23" s="481">
        <f t="shared" si="17"/>
        <v>60000</v>
      </c>
    </row>
    <row r="24" spans="2:60">
      <c r="C24" s="484"/>
      <c r="D24" s="477" t="s">
        <v>191</v>
      </c>
      <c r="E24" s="478">
        <v>90000</v>
      </c>
      <c r="F24" s="479">
        <v>44774</v>
      </c>
      <c r="G24" s="482"/>
      <c r="H24" s="428">
        <f t="shared" si="18"/>
        <v>0</v>
      </c>
      <c r="I24" s="428">
        <f t="shared" si="18"/>
        <v>0</v>
      </c>
      <c r="J24" s="428">
        <f t="shared" si="18"/>
        <v>0</v>
      </c>
      <c r="K24" s="428">
        <f t="shared" si="18"/>
        <v>0</v>
      </c>
      <c r="L24" s="428">
        <f t="shared" si="18"/>
        <v>0</v>
      </c>
      <c r="M24" s="428">
        <f t="shared" si="18"/>
        <v>0</v>
      </c>
      <c r="N24" s="428">
        <f t="shared" si="18"/>
        <v>0</v>
      </c>
      <c r="O24" s="428">
        <f t="shared" si="18"/>
        <v>0</v>
      </c>
      <c r="P24" s="428">
        <f t="shared" si="18"/>
        <v>0</v>
      </c>
      <c r="Q24" s="428">
        <f t="shared" si="18"/>
        <v>0</v>
      </c>
      <c r="R24" s="428">
        <f t="shared" si="18"/>
        <v>0</v>
      </c>
      <c r="S24" s="428">
        <f t="shared" si="18"/>
        <v>0</v>
      </c>
      <c r="T24" s="428">
        <f t="shared" si="18"/>
        <v>0</v>
      </c>
      <c r="U24" s="428">
        <f t="shared" si="18"/>
        <v>0</v>
      </c>
      <c r="V24" s="428">
        <f t="shared" si="18"/>
        <v>0</v>
      </c>
      <c r="W24" s="428">
        <f t="shared" si="18"/>
        <v>0</v>
      </c>
      <c r="X24" s="428">
        <f t="shared" si="19"/>
        <v>0</v>
      </c>
      <c r="Y24" s="428">
        <f t="shared" si="19"/>
        <v>0</v>
      </c>
      <c r="Z24" s="428">
        <f t="shared" si="19"/>
        <v>0</v>
      </c>
      <c r="AA24" s="428">
        <f t="shared" si="19"/>
        <v>0</v>
      </c>
      <c r="AB24" s="428">
        <f t="shared" si="19"/>
        <v>0</v>
      </c>
      <c r="AC24" s="428">
        <f t="shared" si="19"/>
        <v>0</v>
      </c>
      <c r="AD24" s="428">
        <f t="shared" si="19"/>
        <v>0</v>
      </c>
      <c r="AE24" s="428">
        <f t="shared" si="19"/>
        <v>0</v>
      </c>
      <c r="AF24" s="428">
        <f t="shared" si="19"/>
        <v>0</v>
      </c>
      <c r="AG24" s="428">
        <f t="shared" si="19"/>
        <v>0</v>
      </c>
      <c r="AH24" s="428">
        <f t="shared" si="19"/>
        <v>0</v>
      </c>
      <c r="AI24" s="428">
        <f t="shared" si="19"/>
        <v>0</v>
      </c>
      <c r="AJ24" s="428">
        <f t="shared" si="19"/>
        <v>0</v>
      </c>
      <c r="AK24" s="428">
        <f t="shared" si="19"/>
        <v>0</v>
      </c>
      <c r="AL24" s="428">
        <f t="shared" si="19"/>
        <v>0</v>
      </c>
      <c r="AM24" s="428">
        <f t="shared" si="19"/>
        <v>7500</v>
      </c>
      <c r="AN24" s="428">
        <f t="shared" si="2"/>
        <v>7500</v>
      </c>
      <c r="AO24" s="428">
        <f t="shared" si="2"/>
        <v>7500</v>
      </c>
      <c r="AP24" s="428">
        <f t="shared" si="2"/>
        <v>7500</v>
      </c>
      <c r="AQ24" s="428">
        <f t="shared" si="2"/>
        <v>7500</v>
      </c>
      <c r="AS24" s="428">
        <f t="shared" si="3"/>
        <v>0</v>
      </c>
      <c r="AT24" s="428">
        <f t="shared" si="4"/>
        <v>0</v>
      </c>
      <c r="AU24" s="428">
        <f t="shared" si="5"/>
        <v>0</v>
      </c>
      <c r="AV24" s="428">
        <f t="shared" si="6"/>
        <v>0</v>
      </c>
      <c r="AW24" s="428">
        <f t="shared" si="7"/>
        <v>0</v>
      </c>
      <c r="AX24" s="428">
        <f t="shared" si="8"/>
        <v>0</v>
      </c>
      <c r="AY24" s="428">
        <f t="shared" si="9"/>
        <v>0</v>
      </c>
      <c r="AZ24" s="428">
        <f t="shared" si="10"/>
        <v>0</v>
      </c>
      <c r="BA24" s="428">
        <f t="shared" si="11"/>
        <v>0</v>
      </c>
      <c r="BB24" s="428">
        <f t="shared" si="12"/>
        <v>0</v>
      </c>
      <c r="BC24" s="428">
        <f t="shared" si="13"/>
        <v>15000</v>
      </c>
      <c r="BD24" s="428">
        <f t="shared" si="14"/>
        <v>22500</v>
      </c>
      <c r="BF24" s="481">
        <f t="shared" si="15"/>
        <v>0</v>
      </c>
      <c r="BG24" s="481">
        <f t="shared" si="16"/>
        <v>0</v>
      </c>
      <c r="BH24" s="481">
        <f t="shared" si="17"/>
        <v>37500</v>
      </c>
    </row>
    <row r="25" spans="2:60">
      <c r="C25" s="484"/>
      <c r="D25" s="477" t="s">
        <v>191</v>
      </c>
      <c r="E25" s="478">
        <v>90000</v>
      </c>
      <c r="F25" s="479">
        <v>44866</v>
      </c>
      <c r="G25" s="482"/>
      <c r="H25" s="428">
        <f t="shared" si="18"/>
        <v>0</v>
      </c>
      <c r="I25" s="428">
        <f t="shared" si="18"/>
        <v>0</v>
      </c>
      <c r="J25" s="428">
        <f t="shared" si="18"/>
        <v>0</v>
      </c>
      <c r="K25" s="428">
        <f t="shared" si="18"/>
        <v>0</v>
      </c>
      <c r="L25" s="428">
        <f t="shared" si="18"/>
        <v>0</v>
      </c>
      <c r="M25" s="428">
        <f t="shared" si="18"/>
        <v>0</v>
      </c>
      <c r="N25" s="428">
        <f t="shared" si="18"/>
        <v>0</v>
      </c>
      <c r="O25" s="428">
        <f t="shared" si="18"/>
        <v>0</v>
      </c>
      <c r="P25" s="428">
        <f t="shared" si="18"/>
        <v>0</v>
      </c>
      <c r="Q25" s="428">
        <f t="shared" si="18"/>
        <v>0</v>
      </c>
      <c r="R25" s="428">
        <f t="shared" si="18"/>
        <v>0</v>
      </c>
      <c r="S25" s="428">
        <f t="shared" si="18"/>
        <v>0</v>
      </c>
      <c r="T25" s="428">
        <f t="shared" si="18"/>
        <v>0</v>
      </c>
      <c r="U25" s="428">
        <f t="shared" si="18"/>
        <v>0</v>
      </c>
      <c r="V25" s="428">
        <f t="shared" si="18"/>
        <v>0</v>
      </c>
      <c r="W25" s="428">
        <f t="shared" si="18"/>
        <v>0</v>
      </c>
      <c r="X25" s="428">
        <f t="shared" si="19"/>
        <v>0</v>
      </c>
      <c r="Y25" s="428">
        <f t="shared" si="19"/>
        <v>0</v>
      </c>
      <c r="Z25" s="428">
        <f t="shared" si="19"/>
        <v>0</v>
      </c>
      <c r="AA25" s="428">
        <f t="shared" si="19"/>
        <v>0</v>
      </c>
      <c r="AB25" s="428">
        <f t="shared" si="19"/>
        <v>0</v>
      </c>
      <c r="AC25" s="428">
        <f t="shared" si="19"/>
        <v>0</v>
      </c>
      <c r="AD25" s="428">
        <f t="shared" si="19"/>
        <v>0</v>
      </c>
      <c r="AE25" s="428">
        <f t="shared" si="19"/>
        <v>0</v>
      </c>
      <c r="AF25" s="428">
        <f t="shared" si="19"/>
        <v>0</v>
      </c>
      <c r="AG25" s="428">
        <f t="shared" si="19"/>
        <v>0</v>
      </c>
      <c r="AH25" s="428">
        <f t="shared" si="19"/>
        <v>0</v>
      </c>
      <c r="AI25" s="428">
        <f t="shared" si="19"/>
        <v>0</v>
      </c>
      <c r="AJ25" s="428">
        <f t="shared" si="19"/>
        <v>0</v>
      </c>
      <c r="AK25" s="428">
        <f t="shared" si="19"/>
        <v>0</v>
      </c>
      <c r="AL25" s="428">
        <f t="shared" si="19"/>
        <v>0</v>
      </c>
      <c r="AM25" s="428">
        <f t="shared" si="19"/>
        <v>0</v>
      </c>
      <c r="AN25" s="428">
        <f t="shared" si="2"/>
        <v>0</v>
      </c>
      <c r="AO25" s="428">
        <f t="shared" si="2"/>
        <v>0</v>
      </c>
      <c r="AP25" s="428">
        <f t="shared" si="2"/>
        <v>7500</v>
      </c>
      <c r="AQ25" s="428">
        <f t="shared" si="2"/>
        <v>7500</v>
      </c>
      <c r="AS25" s="428">
        <f t="shared" si="3"/>
        <v>0</v>
      </c>
      <c r="AT25" s="428">
        <f t="shared" si="4"/>
        <v>0</v>
      </c>
      <c r="AU25" s="428">
        <f t="shared" si="5"/>
        <v>0</v>
      </c>
      <c r="AV25" s="428">
        <f t="shared" si="6"/>
        <v>0</v>
      </c>
      <c r="AW25" s="428">
        <f t="shared" si="7"/>
        <v>0</v>
      </c>
      <c r="AX25" s="428">
        <f t="shared" si="8"/>
        <v>0</v>
      </c>
      <c r="AY25" s="428">
        <f t="shared" si="9"/>
        <v>0</v>
      </c>
      <c r="AZ25" s="428">
        <f t="shared" si="10"/>
        <v>0</v>
      </c>
      <c r="BA25" s="428">
        <f t="shared" si="11"/>
        <v>0</v>
      </c>
      <c r="BB25" s="428">
        <f t="shared" si="12"/>
        <v>0</v>
      </c>
      <c r="BC25" s="428">
        <f t="shared" si="13"/>
        <v>0</v>
      </c>
      <c r="BD25" s="428">
        <f t="shared" si="14"/>
        <v>15000</v>
      </c>
      <c r="BF25" s="481">
        <f t="shared" si="15"/>
        <v>0</v>
      </c>
      <c r="BG25" s="481">
        <f>SUM(AW25:AZ25)</f>
        <v>0</v>
      </c>
      <c r="BH25" s="481">
        <f t="shared" si="17"/>
        <v>15000</v>
      </c>
    </row>
    <row r="26" spans="2:60" ht="6.75" customHeight="1">
      <c r="C26" s="484"/>
      <c r="D26" s="485"/>
      <c r="E26" s="486"/>
      <c r="F26" s="487"/>
      <c r="G26" s="487"/>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8"/>
      <c r="AO26" s="488"/>
      <c r="AP26" s="488"/>
      <c r="AQ26" s="488"/>
      <c r="AS26" s="488"/>
      <c r="AT26" s="488"/>
      <c r="AU26" s="488"/>
      <c r="AV26" s="488"/>
      <c r="AW26" s="488"/>
      <c r="AX26" s="488"/>
      <c r="AY26" s="488"/>
      <c r="AZ26" s="488"/>
      <c r="BA26" s="428"/>
      <c r="BB26" s="428"/>
      <c r="BC26" s="428"/>
      <c r="BD26" s="428"/>
      <c r="BF26" s="481"/>
      <c r="BG26" s="325"/>
      <c r="BH26" s="481"/>
    </row>
    <row r="27" spans="2:60" s="32" customFormat="1">
      <c r="B27" s="533" t="str">
        <f>"TOTAL "&amp;B10</f>
        <v>TOTAL SALES</v>
      </c>
      <c r="C27" s="533"/>
      <c r="D27" s="489" t="s">
        <v>77</v>
      </c>
      <c r="E27" s="490"/>
      <c r="F27" s="489"/>
      <c r="G27" s="489"/>
      <c r="H27" s="491">
        <f t="shared" ref="H27:AQ27" si="20">COUNTIF(H12:H26,"&gt;0")</f>
        <v>1</v>
      </c>
      <c r="I27" s="491">
        <f t="shared" si="20"/>
        <v>3</v>
      </c>
      <c r="J27" s="491">
        <f t="shared" si="20"/>
        <v>3</v>
      </c>
      <c r="K27" s="491">
        <f t="shared" si="20"/>
        <v>4</v>
      </c>
      <c r="L27" s="491">
        <f t="shared" si="20"/>
        <v>4</v>
      </c>
      <c r="M27" s="491">
        <f t="shared" si="20"/>
        <v>5</v>
      </c>
      <c r="N27" s="491">
        <f t="shared" si="20"/>
        <v>6</v>
      </c>
      <c r="O27" s="491">
        <f t="shared" si="20"/>
        <v>6</v>
      </c>
      <c r="P27" s="491">
        <f t="shared" si="20"/>
        <v>6</v>
      </c>
      <c r="Q27" s="491">
        <f t="shared" si="20"/>
        <v>6</v>
      </c>
      <c r="R27" s="491">
        <f t="shared" si="20"/>
        <v>7</v>
      </c>
      <c r="S27" s="491">
        <f t="shared" si="20"/>
        <v>8</v>
      </c>
      <c r="T27" s="491">
        <f t="shared" si="20"/>
        <v>8</v>
      </c>
      <c r="U27" s="491">
        <f t="shared" si="20"/>
        <v>8</v>
      </c>
      <c r="V27" s="491">
        <f t="shared" si="20"/>
        <v>8</v>
      </c>
      <c r="W27" s="491">
        <f t="shared" si="20"/>
        <v>9</v>
      </c>
      <c r="X27" s="491">
        <f t="shared" si="20"/>
        <v>9</v>
      </c>
      <c r="Y27" s="491">
        <f t="shared" si="20"/>
        <v>9</v>
      </c>
      <c r="Z27" s="491">
        <f t="shared" si="20"/>
        <v>9</v>
      </c>
      <c r="AA27" s="491">
        <f t="shared" si="20"/>
        <v>9</v>
      </c>
      <c r="AB27" s="491">
        <f t="shared" si="20"/>
        <v>9</v>
      </c>
      <c r="AC27" s="491">
        <f t="shared" si="20"/>
        <v>9</v>
      </c>
      <c r="AD27" s="491">
        <f t="shared" si="20"/>
        <v>9</v>
      </c>
      <c r="AE27" s="491">
        <f t="shared" si="20"/>
        <v>10</v>
      </c>
      <c r="AF27" s="491">
        <f t="shared" si="20"/>
        <v>10</v>
      </c>
      <c r="AG27" s="491">
        <f t="shared" si="20"/>
        <v>11</v>
      </c>
      <c r="AH27" s="491">
        <f t="shared" si="20"/>
        <v>11</v>
      </c>
      <c r="AI27" s="491">
        <f t="shared" si="20"/>
        <v>11</v>
      </c>
      <c r="AJ27" s="491">
        <f t="shared" si="20"/>
        <v>12</v>
      </c>
      <c r="AK27" s="491">
        <f t="shared" si="20"/>
        <v>12</v>
      </c>
      <c r="AL27" s="491">
        <f t="shared" si="20"/>
        <v>12</v>
      </c>
      <c r="AM27" s="491">
        <f t="shared" si="20"/>
        <v>13</v>
      </c>
      <c r="AN27" s="491">
        <f t="shared" si="20"/>
        <v>13</v>
      </c>
      <c r="AO27" s="491">
        <f t="shared" si="20"/>
        <v>13</v>
      </c>
      <c r="AP27" s="491">
        <f t="shared" si="20"/>
        <v>14</v>
      </c>
      <c r="AQ27" s="491">
        <f t="shared" si="20"/>
        <v>14</v>
      </c>
      <c r="AS27" s="491">
        <f t="shared" ref="AS27:BD27" si="21">COUNTIF(AS12:AS26,"&gt;0")</f>
        <v>3</v>
      </c>
      <c r="AT27" s="491">
        <f t="shared" si="21"/>
        <v>5</v>
      </c>
      <c r="AU27" s="491">
        <f t="shared" si="21"/>
        <v>6</v>
      </c>
      <c r="AV27" s="491">
        <f t="shared" si="21"/>
        <v>8</v>
      </c>
      <c r="AW27" s="491">
        <f t="shared" si="21"/>
        <v>8</v>
      </c>
      <c r="AX27" s="491">
        <f t="shared" si="21"/>
        <v>9</v>
      </c>
      <c r="AY27" s="491">
        <f t="shared" si="21"/>
        <v>9</v>
      </c>
      <c r="AZ27" s="491">
        <f t="shared" si="21"/>
        <v>10</v>
      </c>
      <c r="BA27" s="491">
        <f t="shared" si="21"/>
        <v>11</v>
      </c>
      <c r="BB27" s="491">
        <f t="shared" si="21"/>
        <v>12</v>
      </c>
      <c r="BC27" s="491">
        <f t="shared" si="21"/>
        <v>13</v>
      </c>
      <c r="BD27" s="491">
        <f t="shared" si="21"/>
        <v>14</v>
      </c>
      <c r="BF27" s="491">
        <f>AV27</f>
        <v>8</v>
      </c>
      <c r="BG27" s="491">
        <f>AZ27</f>
        <v>10</v>
      </c>
      <c r="BH27" s="491">
        <f>BD27</f>
        <v>14</v>
      </c>
    </row>
    <row r="28" spans="2:60" s="32" customFormat="1">
      <c r="B28" s="534"/>
      <c r="C28" s="534"/>
      <c r="D28" s="21" t="s">
        <v>119</v>
      </c>
      <c r="E28" s="81"/>
      <c r="F28" s="21"/>
      <c r="G28" s="21"/>
      <c r="H28" s="492">
        <f>SUM(H12:H26)</f>
        <v>7500</v>
      </c>
      <c r="I28" s="492">
        <f t="shared" ref="I28:AQ28" si="22">SUM(I12:I26)</f>
        <v>22500</v>
      </c>
      <c r="J28" s="492">
        <f t="shared" si="22"/>
        <v>22500</v>
      </c>
      <c r="K28" s="492">
        <f t="shared" si="22"/>
        <v>30000</v>
      </c>
      <c r="L28" s="492">
        <f t="shared" si="22"/>
        <v>30000</v>
      </c>
      <c r="M28" s="492">
        <f t="shared" si="22"/>
        <v>40000</v>
      </c>
      <c r="N28" s="492">
        <f t="shared" si="22"/>
        <v>47500</v>
      </c>
      <c r="O28" s="492">
        <f t="shared" si="22"/>
        <v>47500</v>
      </c>
      <c r="P28" s="492">
        <f t="shared" si="22"/>
        <v>47500</v>
      </c>
      <c r="Q28" s="492">
        <f t="shared" si="22"/>
        <v>47500</v>
      </c>
      <c r="R28" s="492">
        <f t="shared" si="22"/>
        <v>51666.666666666672</v>
      </c>
      <c r="S28" s="492">
        <f t="shared" si="22"/>
        <v>55833.333333333336</v>
      </c>
      <c r="T28" s="492">
        <f t="shared" si="22"/>
        <v>56058.333333333336</v>
      </c>
      <c r="U28" s="492">
        <f t="shared" si="22"/>
        <v>56508.333333333336</v>
      </c>
      <c r="V28" s="492">
        <f t="shared" si="22"/>
        <v>56508.333333333336</v>
      </c>
      <c r="W28" s="492">
        <f t="shared" si="22"/>
        <v>64233.333333333336</v>
      </c>
      <c r="X28" s="492">
        <f t="shared" si="22"/>
        <v>64233.333333333336</v>
      </c>
      <c r="Y28" s="492">
        <f t="shared" si="22"/>
        <v>64533.333333333336</v>
      </c>
      <c r="Z28" s="492">
        <f t="shared" si="22"/>
        <v>64758.333333333336</v>
      </c>
      <c r="AA28" s="492">
        <f t="shared" si="22"/>
        <v>64758.333333333336</v>
      </c>
      <c r="AB28" s="492">
        <f t="shared" si="22"/>
        <v>64758.333333333336</v>
      </c>
      <c r="AC28" s="492">
        <f t="shared" si="22"/>
        <v>64758.333333333336</v>
      </c>
      <c r="AD28" s="492">
        <f t="shared" si="22"/>
        <v>64883.333333333336</v>
      </c>
      <c r="AE28" s="492">
        <f t="shared" si="22"/>
        <v>72508.333333333343</v>
      </c>
      <c r="AF28" s="492">
        <f t="shared" si="22"/>
        <v>72508.333333333343</v>
      </c>
      <c r="AG28" s="492">
        <f t="shared" si="22"/>
        <v>80008.333333333343</v>
      </c>
      <c r="AH28" s="492">
        <f t="shared" si="22"/>
        <v>80008.333333333343</v>
      </c>
      <c r="AI28" s="492">
        <f t="shared" si="22"/>
        <v>80233.333333333343</v>
      </c>
      <c r="AJ28" s="492">
        <f t="shared" si="22"/>
        <v>87733.333333333343</v>
      </c>
      <c r="AK28" s="492">
        <f t="shared" si="22"/>
        <v>87733.333333333343</v>
      </c>
      <c r="AL28" s="492">
        <f t="shared" si="22"/>
        <v>87733.333333333343</v>
      </c>
      <c r="AM28" s="492">
        <f t="shared" si="22"/>
        <v>95233.333333333343</v>
      </c>
      <c r="AN28" s="492">
        <f t="shared" si="22"/>
        <v>95233.333333333343</v>
      </c>
      <c r="AO28" s="492">
        <f t="shared" si="22"/>
        <v>95233.333333333343</v>
      </c>
      <c r="AP28" s="492">
        <f t="shared" si="22"/>
        <v>102733.33333333334</v>
      </c>
      <c r="AQ28" s="492">
        <f t="shared" si="22"/>
        <v>102958.33333333334</v>
      </c>
      <c r="AS28" s="492">
        <f t="shared" ref="AS28:AY28" si="23">SUM(AS12:AS26)</f>
        <v>52500</v>
      </c>
      <c r="AT28" s="492">
        <f t="shared" si="23"/>
        <v>100000</v>
      </c>
      <c r="AU28" s="492">
        <f t="shared" si="23"/>
        <v>142500</v>
      </c>
      <c r="AV28" s="492">
        <f t="shared" si="23"/>
        <v>155000</v>
      </c>
      <c r="AW28" s="492">
        <f t="shared" si="23"/>
        <v>169075</v>
      </c>
      <c r="AX28" s="492">
        <f t="shared" si="23"/>
        <v>193000</v>
      </c>
      <c r="AY28" s="492">
        <f t="shared" si="23"/>
        <v>194275</v>
      </c>
      <c r="AZ28" s="492">
        <f>SUM(AZ12:AZ26)</f>
        <v>202150</v>
      </c>
      <c r="BA28" s="492">
        <f t="shared" ref="BA28:BC28" si="24">SUM(BA12:BA26)</f>
        <v>232525</v>
      </c>
      <c r="BB28" s="492">
        <f t="shared" si="24"/>
        <v>255700</v>
      </c>
      <c r="BC28" s="492">
        <f t="shared" si="24"/>
        <v>278200</v>
      </c>
      <c r="BD28" s="492">
        <f>SUM(BD12:BD26)</f>
        <v>300925</v>
      </c>
      <c r="BF28" s="492">
        <f>SUM(BF12:BF26)</f>
        <v>450000.00000000006</v>
      </c>
      <c r="BG28" s="492">
        <f>SUM(BG12:BG26)</f>
        <v>758500</v>
      </c>
      <c r="BH28" s="492">
        <f>SUM(BH12:BH26)</f>
        <v>1067350</v>
      </c>
    </row>
    <row r="29" spans="2:60" s="32" customFormat="1">
      <c r="B29" s="534"/>
      <c r="C29" s="534"/>
      <c r="D29" s="21" t="s">
        <v>183</v>
      </c>
      <c r="E29" s="493"/>
      <c r="F29" s="21"/>
      <c r="G29" s="21"/>
      <c r="H29" s="492">
        <f>H28*$C$6</f>
        <v>750</v>
      </c>
      <c r="I29" s="492">
        <f t="shared" ref="I29:AQ29" si="25">I28*$C$6</f>
        <v>2250</v>
      </c>
      <c r="J29" s="492">
        <f t="shared" si="25"/>
        <v>2250</v>
      </c>
      <c r="K29" s="492">
        <f t="shared" si="25"/>
        <v>3000</v>
      </c>
      <c r="L29" s="492">
        <f t="shared" si="25"/>
        <v>3000</v>
      </c>
      <c r="M29" s="492">
        <f t="shared" si="25"/>
        <v>4000</v>
      </c>
      <c r="N29" s="492">
        <f t="shared" si="25"/>
        <v>4750</v>
      </c>
      <c r="O29" s="492">
        <f t="shared" si="25"/>
        <v>4750</v>
      </c>
      <c r="P29" s="492">
        <f t="shared" si="25"/>
        <v>4750</v>
      </c>
      <c r="Q29" s="492">
        <f t="shared" si="25"/>
        <v>4750</v>
      </c>
      <c r="R29" s="492">
        <f t="shared" si="25"/>
        <v>5166.6666666666679</v>
      </c>
      <c r="S29" s="492">
        <f t="shared" si="25"/>
        <v>5583.3333333333339</v>
      </c>
      <c r="T29" s="492">
        <f t="shared" si="25"/>
        <v>5605.8333333333339</v>
      </c>
      <c r="U29" s="492">
        <f t="shared" si="25"/>
        <v>5650.8333333333339</v>
      </c>
      <c r="V29" s="492">
        <f t="shared" si="25"/>
        <v>5650.8333333333339</v>
      </c>
      <c r="W29" s="492">
        <f t="shared" si="25"/>
        <v>6423.3333333333339</v>
      </c>
      <c r="X29" s="492">
        <f t="shared" si="25"/>
        <v>6423.3333333333339</v>
      </c>
      <c r="Y29" s="492">
        <f t="shared" si="25"/>
        <v>6453.3333333333339</v>
      </c>
      <c r="Z29" s="492">
        <f t="shared" si="25"/>
        <v>6475.8333333333339</v>
      </c>
      <c r="AA29" s="492">
        <f t="shared" si="25"/>
        <v>6475.8333333333339</v>
      </c>
      <c r="AB29" s="492">
        <f t="shared" si="25"/>
        <v>6475.8333333333339</v>
      </c>
      <c r="AC29" s="492">
        <f t="shared" si="25"/>
        <v>6475.8333333333339</v>
      </c>
      <c r="AD29" s="492">
        <f t="shared" si="25"/>
        <v>6488.3333333333339</v>
      </c>
      <c r="AE29" s="492">
        <f t="shared" si="25"/>
        <v>7250.8333333333348</v>
      </c>
      <c r="AF29" s="492">
        <f t="shared" si="25"/>
        <v>7250.8333333333348</v>
      </c>
      <c r="AG29" s="492">
        <f t="shared" si="25"/>
        <v>8000.8333333333348</v>
      </c>
      <c r="AH29" s="492">
        <f t="shared" si="25"/>
        <v>8000.8333333333348</v>
      </c>
      <c r="AI29" s="492">
        <f t="shared" si="25"/>
        <v>8023.3333333333348</v>
      </c>
      <c r="AJ29" s="492">
        <f t="shared" si="25"/>
        <v>8773.3333333333339</v>
      </c>
      <c r="AK29" s="492">
        <f t="shared" si="25"/>
        <v>8773.3333333333339</v>
      </c>
      <c r="AL29" s="492">
        <f t="shared" si="25"/>
        <v>8773.3333333333339</v>
      </c>
      <c r="AM29" s="492">
        <f t="shared" si="25"/>
        <v>9523.3333333333339</v>
      </c>
      <c r="AN29" s="492">
        <f t="shared" si="25"/>
        <v>9523.3333333333339</v>
      </c>
      <c r="AO29" s="492">
        <f t="shared" si="25"/>
        <v>9523.3333333333339</v>
      </c>
      <c r="AP29" s="492">
        <f t="shared" si="25"/>
        <v>10273.333333333336</v>
      </c>
      <c r="AQ29" s="492">
        <f t="shared" si="25"/>
        <v>10295.833333333336</v>
      </c>
      <c r="AS29" s="492">
        <f t="shared" ref="AS29:AY29" si="26">AS28*$C$6</f>
        <v>5250</v>
      </c>
      <c r="AT29" s="492">
        <f t="shared" si="26"/>
        <v>10000</v>
      </c>
      <c r="AU29" s="492">
        <f t="shared" si="26"/>
        <v>14250</v>
      </c>
      <c r="AV29" s="492">
        <f t="shared" si="26"/>
        <v>15500</v>
      </c>
      <c r="AW29" s="492">
        <f t="shared" si="26"/>
        <v>16907.5</v>
      </c>
      <c r="AX29" s="492">
        <f t="shared" si="26"/>
        <v>19300</v>
      </c>
      <c r="AY29" s="492">
        <f t="shared" si="26"/>
        <v>19427.5</v>
      </c>
      <c r="AZ29" s="492">
        <f>AZ28*$C$6</f>
        <v>20215</v>
      </c>
      <c r="BA29" s="492">
        <f t="shared" ref="BA29:BC29" si="27">BA28*$C$6</f>
        <v>23252.5</v>
      </c>
      <c r="BB29" s="492">
        <f t="shared" si="27"/>
        <v>25570</v>
      </c>
      <c r="BC29" s="492">
        <f t="shared" si="27"/>
        <v>27820</v>
      </c>
      <c r="BD29" s="492">
        <f>BD28*$C$6</f>
        <v>30092.5</v>
      </c>
      <c r="BF29" s="492">
        <f>BF28*$C$6</f>
        <v>45000.000000000007</v>
      </c>
      <c r="BG29" s="492">
        <f>BG28*$C$6</f>
        <v>75850</v>
      </c>
      <c r="BH29" s="492">
        <f>BH28*$C$6</f>
        <v>106735</v>
      </c>
    </row>
    <row r="30" spans="2:60" s="32" customFormat="1">
      <c r="B30" s="534"/>
      <c r="C30" s="534"/>
      <c r="D30" s="21" t="s">
        <v>182</v>
      </c>
      <c r="E30" s="493"/>
      <c r="F30" s="21"/>
      <c r="G30" s="21"/>
      <c r="H30" s="492">
        <f>H28*$C$5</f>
        <v>648.75</v>
      </c>
      <c r="I30" s="492">
        <f t="shared" ref="I30:AQ30" si="28">I28*$C$5</f>
        <v>1946.2499999999998</v>
      </c>
      <c r="J30" s="492">
        <f t="shared" si="28"/>
        <v>1946.2499999999998</v>
      </c>
      <c r="K30" s="492">
        <f t="shared" si="28"/>
        <v>2595</v>
      </c>
      <c r="L30" s="492">
        <f t="shared" si="28"/>
        <v>2595</v>
      </c>
      <c r="M30" s="492">
        <f t="shared" si="28"/>
        <v>3459.9999999999995</v>
      </c>
      <c r="N30" s="492">
        <f t="shared" si="28"/>
        <v>4108.75</v>
      </c>
      <c r="O30" s="492">
        <f t="shared" si="28"/>
        <v>4108.75</v>
      </c>
      <c r="P30" s="492">
        <f t="shared" si="28"/>
        <v>4108.75</v>
      </c>
      <c r="Q30" s="492">
        <f t="shared" si="28"/>
        <v>4108.75</v>
      </c>
      <c r="R30" s="492">
        <f t="shared" si="28"/>
        <v>4469.166666666667</v>
      </c>
      <c r="S30" s="492">
        <f t="shared" si="28"/>
        <v>4829.583333333333</v>
      </c>
      <c r="T30" s="492">
        <f t="shared" si="28"/>
        <v>4849.0458333333336</v>
      </c>
      <c r="U30" s="492">
        <f t="shared" si="28"/>
        <v>4887.9708333333328</v>
      </c>
      <c r="V30" s="492">
        <f t="shared" si="28"/>
        <v>4887.9708333333328</v>
      </c>
      <c r="W30" s="492">
        <f t="shared" si="28"/>
        <v>5556.1833333333334</v>
      </c>
      <c r="X30" s="492">
        <f t="shared" si="28"/>
        <v>5556.1833333333334</v>
      </c>
      <c r="Y30" s="492">
        <f t="shared" si="28"/>
        <v>5582.1333333333332</v>
      </c>
      <c r="Z30" s="492">
        <f t="shared" si="28"/>
        <v>5601.5958333333328</v>
      </c>
      <c r="AA30" s="492">
        <f t="shared" si="28"/>
        <v>5601.5958333333328</v>
      </c>
      <c r="AB30" s="492">
        <f t="shared" si="28"/>
        <v>5601.5958333333328</v>
      </c>
      <c r="AC30" s="492">
        <f t="shared" si="28"/>
        <v>5601.5958333333328</v>
      </c>
      <c r="AD30" s="492">
        <f t="shared" si="28"/>
        <v>5612.4083333333328</v>
      </c>
      <c r="AE30" s="492">
        <f t="shared" si="28"/>
        <v>6271.9708333333338</v>
      </c>
      <c r="AF30" s="492">
        <f t="shared" si="28"/>
        <v>6271.9708333333338</v>
      </c>
      <c r="AG30" s="492">
        <f t="shared" si="28"/>
        <v>6920.7208333333338</v>
      </c>
      <c r="AH30" s="492">
        <f t="shared" si="28"/>
        <v>6920.7208333333338</v>
      </c>
      <c r="AI30" s="492">
        <f t="shared" si="28"/>
        <v>6940.1833333333334</v>
      </c>
      <c r="AJ30" s="492">
        <f t="shared" si="28"/>
        <v>7588.9333333333334</v>
      </c>
      <c r="AK30" s="492">
        <f t="shared" si="28"/>
        <v>7588.9333333333334</v>
      </c>
      <c r="AL30" s="492">
        <f t="shared" si="28"/>
        <v>7588.9333333333334</v>
      </c>
      <c r="AM30" s="492">
        <f t="shared" si="28"/>
        <v>8237.6833333333343</v>
      </c>
      <c r="AN30" s="492">
        <f t="shared" si="28"/>
        <v>8237.6833333333343</v>
      </c>
      <c r="AO30" s="492">
        <f t="shared" si="28"/>
        <v>8237.6833333333343</v>
      </c>
      <c r="AP30" s="492">
        <f t="shared" si="28"/>
        <v>8886.4333333333343</v>
      </c>
      <c r="AQ30" s="492">
        <f t="shared" si="28"/>
        <v>8905.8958333333339</v>
      </c>
      <c r="AS30" s="492">
        <f t="shared" ref="AS30:AY30" si="29">AS28*$C$5</f>
        <v>4541.25</v>
      </c>
      <c r="AT30" s="492">
        <f t="shared" si="29"/>
        <v>8650</v>
      </c>
      <c r="AU30" s="492">
        <f t="shared" si="29"/>
        <v>12326.249999999998</v>
      </c>
      <c r="AV30" s="492">
        <f t="shared" si="29"/>
        <v>13407.499999999998</v>
      </c>
      <c r="AW30" s="492">
        <f t="shared" si="29"/>
        <v>14624.987499999999</v>
      </c>
      <c r="AX30" s="492">
        <f t="shared" si="29"/>
        <v>16694.5</v>
      </c>
      <c r="AY30" s="492">
        <f t="shared" si="29"/>
        <v>16804.787499999999</v>
      </c>
      <c r="AZ30" s="492">
        <f>AZ28*$C$5</f>
        <v>17485.974999999999</v>
      </c>
      <c r="BA30" s="492">
        <f t="shared" ref="BA30:BC30" si="30">BA28*$C$5</f>
        <v>20113.412499999999</v>
      </c>
      <c r="BB30" s="492">
        <f t="shared" si="30"/>
        <v>22118.05</v>
      </c>
      <c r="BC30" s="492">
        <f t="shared" si="30"/>
        <v>24064.3</v>
      </c>
      <c r="BD30" s="492">
        <f>BD28*$C$5</f>
        <v>26030.012499999997</v>
      </c>
      <c r="BF30" s="492">
        <f>BF28*$C$5</f>
        <v>38925</v>
      </c>
      <c r="BG30" s="492">
        <f>BG28*$C$5</f>
        <v>65610.25</v>
      </c>
      <c r="BH30" s="492">
        <f>BH28*$C$5</f>
        <v>92325.774999999994</v>
      </c>
    </row>
    <row r="31" spans="2:60" s="32" customFormat="1">
      <c r="B31" s="534"/>
      <c r="C31" s="534"/>
      <c r="D31" s="494" t="s">
        <v>194</v>
      </c>
      <c r="E31" s="495"/>
      <c r="F31" s="494"/>
      <c r="G31" s="494"/>
      <c r="H31" s="496">
        <f>SUM(H28:H30)</f>
        <v>8898.75</v>
      </c>
      <c r="I31" s="496">
        <f t="shared" ref="I31:AQ31" si="31">SUM(I28:I30)</f>
        <v>26696.25</v>
      </c>
      <c r="J31" s="496">
        <f t="shared" si="31"/>
        <v>26696.25</v>
      </c>
      <c r="K31" s="496">
        <f t="shared" si="31"/>
        <v>35595</v>
      </c>
      <c r="L31" s="496">
        <f t="shared" si="31"/>
        <v>35595</v>
      </c>
      <c r="M31" s="496">
        <f t="shared" si="31"/>
        <v>47460</v>
      </c>
      <c r="N31" s="496">
        <f t="shared" si="31"/>
        <v>56358.75</v>
      </c>
      <c r="O31" s="496">
        <f t="shared" si="31"/>
        <v>56358.75</v>
      </c>
      <c r="P31" s="496">
        <f t="shared" si="31"/>
        <v>56358.75</v>
      </c>
      <c r="Q31" s="496">
        <f t="shared" si="31"/>
        <v>56358.75</v>
      </c>
      <c r="R31" s="496">
        <f t="shared" si="31"/>
        <v>61302.500000000007</v>
      </c>
      <c r="S31" s="496">
        <f t="shared" si="31"/>
        <v>66246.25</v>
      </c>
      <c r="T31" s="496">
        <f t="shared" si="31"/>
        <v>66513.212500000009</v>
      </c>
      <c r="U31" s="496">
        <f t="shared" si="31"/>
        <v>67047.137500000012</v>
      </c>
      <c r="V31" s="496">
        <f t="shared" si="31"/>
        <v>67047.137500000012</v>
      </c>
      <c r="W31" s="496">
        <f t="shared" si="31"/>
        <v>76212.850000000006</v>
      </c>
      <c r="X31" s="496">
        <f t="shared" si="31"/>
        <v>76212.850000000006</v>
      </c>
      <c r="Y31" s="496">
        <f t="shared" si="31"/>
        <v>76568.800000000003</v>
      </c>
      <c r="Z31" s="496">
        <f t="shared" si="31"/>
        <v>76835.762500000012</v>
      </c>
      <c r="AA31" s="496">
        <f t="shared" si="31"/>
        <v>76835.762500000012</v>
      </c>
      <c r="AB31" s="496">
        <f t="shared" si="31"/>
        <v>76835.762500000012</v>
      </c>
      <c r="AC31" s="496">
        <f t="shared" si="31"/>
        <v>76835.762500000012</v>
      </c>
      <c r="AD31" s="496">
        <f t="shared" si="31"/>
        <v>76984.075000000012</v>
      </c>
      <c r="AE31" s="496">
        <f t="shared" si="31"/>
        <v>86031.137500000012</v>
      </c>
      <c r="AF31" s="496">
        <f t="shared" si="31"/>
        <v>86031.137500000012</v>
      </c>
      <c r="AG31" s="496">
        <f t="shared" si="31"/>
        <v>94929.887500000012</v>
      </c>
      <c r="AH31" s="496">
        <f t="shared" si="31"/>
        <v>94929.887500000012</v>
      </c>
      <c r="AI31" s="496">
        <f t="shared" si="31"/>
        <v>95196.85</v>
      </c>
      <c r="AJ31" s="496">
        <f t="shared" si="31"/>
        <v>104095.6</v>
      </c>
      <c r="AK31" s="496">
        <f t="shared" si="31"/>
        <v>104095.6</v>
      </c>
      <c r="AL31" s="496">
        <f t="shared" si="31"/>
        <v>104095.6</v>
      </c>
      <c r="AM31" s="496">
        <f t="shared" si="31"/>
        <v>112994.35</v>
      </c>
      <c r="AN31" s="496">
        <f t="shared" si="31"/>
        <v>112994.35</v>
      </c>
      <c r="AO31" s="496">
        <f t="shared" si="31"/>
        <v>112994.35</v>
      </c>
      <c r="AP31" s="496">
        <f t="shared" si="31"/>
        <v>121893.10000000002</v>
      </c>
      <c r="AQ31" s="496">
        <f t="shared" si="31"/>
        <v>122160.06250000001</v>
      </c>
      <c r="AR31" s="497"/>
      <c r="AS31" s="496">
        <f t="shared" ref="AS31:AY31" si="32">SUM(AS28:AS30)</f>
        <v>62291.25</v>
      </c>
      <c r="AT31" s="496">
        <f t="shared" si="32"/>
        <v>118650</v>
      </c>
      <c r="AU31" s="496">
        <f t="shared" si="32"/>
        <v>169076.25</v>
      </c>
      <c r="AV31" s="496">
        <f t="shared" si="32"/>
        <v>183907.5</v>
      </c>
      <c r="AW31" s="496">
        <f t="shared" si="32"/>
        <v>200607.48749999999</v>
      </c>
      <c r="AX31" s="496">
        <f t="shared" si="32"/>
        <v>228994.5</v>
      </c>
      <c r="AY31" s="496">
        <f t="shared" si="32"/>
        <v>230507.28750000001</v>
      </c>
      <c r="AZ31" s="496">
        <f>SUM(AZ28:AZ30)</f>
        <v>239850.97500000001</v>
      </c>
      <c r="BA31" s="496">
        <f>SUM(BA28:BA30)</f>
        <v>275890.91249999998</v>
      </c>
      <c r="BB31" s="496">
        <f t="shared" ref="BB31:BC31" si="33">SUM(BB28:BB30)</f>
        <v>303388.05</v>
      </c>
      <c r="BC31" s="496">
        <f t="shared" si="33"/>
        <v>330084.3</v>
      </c>
      <c r="BD31" s="496">
        <f>SUM(BD28:BD30)</f>
        <v>357047.51250000001</v>
      </c>
      <c r="BE31" s="497"/>
      <c r="BF31" s="496">
        <f>SUM(BF28:BF30)</f>
        <v>533925</v>
      </c>
      <c r="BG31" s="496">
        <f>SUM(BG28:BG30)</f>
        <v>899960.25</v>
      </c>
      <c r="BH31" s="496">
        <f>SUM(BH28:BH30)</f>
        <v>1266410.7749999999</v>
      </c>
    </row>
    <row r="32" spans="2:60">
      <c r="B32" s="535"/>
      <c r="C32" s="535"/>
      <c r="D32" s="494" t="s">
        <v>195</v>
      </c>
      <c r="E32" s="495"/>
      <c r="F32" s="494"/>
      <c r="G32" s="494"/>
      <c r="H32" s="496">
        <f>IFERROR(H31/H27,0)</f>
        <v>8898.75</v>
      </c>
      <c r="I32" s="496">
        <f t="shared" ref="I32:AQ32" si="34">IFERROR(I31/I27,0)</f>
        <v>8898.75</v>
      </c>
      <c r="J32" s="496">
        <f t="shared" si="34"/>
        <v>8898.75</v>
      </c>
      <c r="K32" s="496">
        <f t="shared" si="34"/>
        <v>8898.75</v>
      </c>
      <c r="L32" s="496">
        <f t="shared" si="34"/>
        <v>8898.75</v>
      </c>
      <c r="M32" s="496">
        <f t="shared" si="34"/>
        <v>9492</v>
      </c>
      <c r="N32" s="496">
        <f t="shared" si="34"/>
        <v>9393.125</v>
      </c>
      <c r="O32" s="496">
        <f t="shared" si="34"/>
        <v>9393.125</v>
      </c>
      <c r="P32" s="496">
        <f t="shared" si="34"/>
        <v>9393.125</v>
      </c>
      <c r="Q32" s="496">
        <f t="shared" si="34"/>
        <v>9393.125</v>
      </c>
      <c r="R32" s="496">
        <f t="shared" si="34"/>
        <v>8757.5000000000018</v>
      </c>
      <c r="S32" s="496">
        <f t="shared" si="34"/>
        <v>8280.78125</v>
      </c>
      <c r="T32" s="496">
        <f t="shared" si="34"/>
        <v>8314.1515625000011</v>
      </c>
      <c r="U32" s="496">
        <f t="shared" si="34"/>
        <v>8380.8921875000015</v>
      </c>
      <c r="V32" s="496">
        <f t="shared" si="34"/>
        <v>8380.8921875000015</v>
      </c>
      <c r="W32" s="496">
        <f t="shared" si="34"/>
        <v>8468.0944444444449</v>
      </c>
      <c r="X32" s="496">
        <f t="shared" si="34"/>
        <v>8468.0944444444449</v>
      </c>
      <c r="Y32" s="496">
        <f t="shared" si="34"/>
        <v>8507.6444444444442</v>
      </c>
      <c r="Z32" s="496">
        <f t="shared" si="34"/>
        <v>8537.3069444444463</v>
      </c>
      <c r="AA32" s="496">
        <f t="shared" si="34"/>
        <v>8537.3069444444463</v>
      </c>
      <c r="AB32" s="496">
        <f t="shared" si="34"/>
        <v>8537.3069444444463</v>
      </c>
      <c r="AC32" s="496">
        <f t="shared" si="34"/>
        <v>8537.3069444444463</v>
      </c>
      <c r="AD32" s="496">
        <f t="shared" si="34"/>
        <v>8553.7861111111124</v>
      </c>
      <c r="AE32" s="496">
        <f t="shared" si="34"/>
        <v>8603.1137500000004</v>
      </c>
      <c r="AF32" s="496">
        <f t="shared" si="34"/>
        <v>8603.1137500000004</v>
      </c>
      <c r="AG32" s="496">
        <f t="shared" si="34"/>
        <v>8629.9897727272746</v>
      </c>
      <c r="AH32" s="496">
        <f t="shared" si="34"/>
        <v>8629.9897727272746</v>
      </c>
      <c r="AI32" s="496">
        <f t="shared" si="34"/>
        <v>8654.2590909090923</v>
      </c>
      <c r="AJ32" s="496">
        <f t="shared" si="34"/>
        <v>8674.6333333333332</v>
      </c>
      <c r="AK32" s="496">
        <f t="shared" si="34"/>
        <v>8674.6333333333332</v>
      </c>
      <c r="AL32" s="496">
        <f t="shared" si="34"/>
        <v>8674.6333333333332</v>
      </c>
      <c r="AM32" s="496">
        <f t="shared" si="34"/>
        <v>8691.873076923077</v>
      </c>
      <c r="AN32" s="496">
        <f t="shared" si="34"/>
        <v>8691.873076923077</v>
      </c>
      <c r="AO32" s="496">
        <f t="shared" si="34"/>
        <v>8691.873076923077</v>
      </c>
      <c r="AP32" s="496">
        <f t="shared" si="34"/>
        <v>8706.6500000000015</v>
      </c>
      <c r="AQ32" s="496">
        <f t="shared" si="34"/>
        <v>8725.7187500000018</v>
      </c>
      <c r="AR32" s="17"/>
      <c r="AS32" s="496">
        <f t="shared" ref="AS32:AX32" si="35">AS31/AS27</f>
        <v>20763.75</v>
      </c>
      <c r="AT32" s="496">
        <f t="shared" si="35"/>
        <v>23730</v>
      </c>
      <c r="AU32" s="496">
        <f t="shared" si="35"/>
        <v>28179.375</v>
      </c>
      <c r="AV32" s="496">
        <f t="shared" si="35"/>
        <v>22988.4375</v>
      </c>
      <c r="AW32" s="496">
        <f t="shared" si="35"/>
        <v>25075.935937499999</v>
      </c>
      <c r="AX32" s="496">
        <f t="shared" si="35"/>
        <v>25443.833333333332</v>
      </c>
      <c r="AY32" s="496">
        <f>AY31/AY27</f>
        <v>25611.920833333334</v>
      </c>
      <c r="AZ32" s="496">
        <f>AZ31/AZ27</f>
        <v>23985.0975</v>
      </c>
      <c r="BA32" s="496">
        <f t="shared" ref="BA32:BC32" si="36">BA31/BA27</f>
        <v>25080.992045454543</v>
      </c>
      <c r="BB32" s="496">
        <f t="shared" si="36"/>
        <v>25282.337499999998</v>
      </c>
      <c r="BC32" s="496">
        <f t="shared" si="36"/>
        <v>25391.1</v>
      </c>
      <c r="BD32" s="496">
        <f>BD31/BD27</f>
        <v>25503.393749999999</v>
      </c>
      <c r="BE32" s="17"/>
      <c r="BF32" s="496">
        <f>BF31/BF27</f>
        <v>66740.625</v>
      </c>
      <c r="BG32" s="496">
        <f>BG31/BG27</f>
        <v>89996.024999999994</v>
      </c>
      <c r="BH32" s="496">
        <f>BH31/BH27</f>
        <v>90457.912499999991</v>
      </c>
    </row>
    <row r="33" spans="1:60">
      <c r="BA33" s="428"/>
      <c r="BB33" s="428"/>
      <c r="BC33" s="428"/>
      <c r="BD33" s="428"/>
      <c r="BF33" s="325"/>
      <c r="BG33" s="325"/>
      <c r="BH33" s="325"/>
    </row>
    <row r="34" spans="1:60" ht="13.5" thickBot="1">
      <c r="BA34" s="428"/>
      <c r="BB34" s="428"/>
      <c r="BC34" s="428"/>
      <c r="BD34" s="428"/>
      <c r="BF34" s="325"/>
      <c r="BG34" s="325"/>
      <c r="BH34" s="325"/>
    </row>
    <row r="35" spans="1:60" ht="13.5" thickBot="1">
      <c r="A35" s="1" t="s">
        <v>0</v>
      </c>
      <c r="B35" s="476" t="s">
        <v>196</v>
      </c>
      <c r="C35" s="83"/>
      <c r="D35" s="87"/>
      <c r="E35" s="498"/>
      <c r="F35" s="499"/>
      <c r="G35" s="499"/>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S35" s="86"/>
      <c r="AT35" s="86"/>
      <c r="AU35" s="86"/>
      <c r="AV35" s="86"/>
      <c r="AW35" s="86"/>
      <c r="AX35" s="86"/>
      <c r="AY35" s="86"/>
      <c r="AZ35" s="86"/>
      <c r="BA35" s="428"/>
      <c r="BB35" s="428"/>
      <c r="BC35" s="428"/>
      <c r="BD35" s="428"/>
      <c r="BF35" s="325"/>
      <c r="BG35" s="325"/>
      <c r="BH35" s="325"/>
    </row>
    <row r="36" spans="1:60">
      <c r="B36" s="424"/>
      <c r="C36" s="424"/>
      <c r="D36" s="87"/>
      <c r="E36" s="498"/>
      <c r="F36" s="499"/>
      <c r="G36" s="499"/>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S36" s="86"/>
      <c r="AT36" s="86"/>
      <c r="AU36" s="86"/>
      <c r="AV36" s="86"/>
      <c r="AW36" s="86"/>
      <c r="AX36" s="86"/>
      <c r="AY36" s="86"/>
      <c r="AZ36" s="86"/>
      <c r="BA36" s="428"/>
      <c r="BB36" s="428"/>
      <c r="BC36" s="428"/>
      <c r="BD36" s="428"/>
      <c r="BF36" s="325"/>
      <c r="BG36" s="325"/>
      <c r="BH36" s="325"/>
    </row>
    <row r="37" spans="1:60">
      <c r="C37" s="427"/>
      <c r="D37" s="506" t="s">
        <v>197</v>
      </c>
      <c r="E37" s="478">
        <v>120000</v>
      </c>
      <c r="F37" s="507">
        <v>44013</v>
      </c>
      <c r="G37" s="482"/>
      <c r="H37" s="428">
        <f t="shared" ref="H37:W50" si="37">IF(AND(H$8&gt;=$F37,OR($G37+30&gt;H$8,$G37=0)),IF(H$8-$F37&gt;365,($E37*(1+$C$4))/12,$E37/12),0)</f>
        <v>0</v>
      </c>
      <c r="I37" s="428">
        <f t="shared" si="37"/>
        <v>0</v>
      </c>
      <c r="J37" s="428">
        <f t="shared" si="37"/>
        <v>0</v>
      </c>
      <c r="K37" s="428">
        <f t="shared" si="37"/>
        <v>0</v>
      </c>
      <c r="L37" s="428">
        <f t="shared" si="37"/>
        <v>0</v>
      </c>
      <c r="M37" s="428">
        <f t="shared" si="37"/>
        <v>0</v>
      </c>
      <c r="N37" s="428">
        <f t="shared" si="37"/>
        <v>10000</v>
      </c>
      <c r="O37" s="428">
        <f t="shared" si="37"/>
        <v>10000</v>
      </c>
      <c r="P37" s="428">
        <f t="shared" si="37"/>
        <v>10000</v>
      </c>
      <c r="Q37" s="428">
        <f t="shared" si="37"/>
        <v>10000</v>
      </c>
      <c r="R37" s="428">
        <f t="shared" si="37"/>
        <v>10000</v>
      </c>
      <c r="S37" s="428">
        <f t="shared" si="37"/>
        <v>10000</v>
      </c>
      <c r="T37" s="428">
        <f t="shared" si="37"/>
        <v>10000</v>
      </c>
      <c r="U37" s="428">
        <f t="shared" si="37"/>
        <v>10000</v>
      </c>
      <c r="V37" s="428">
        <f t="shared" si="37"/>
        <v>10000</v>
      </c>
      <c r="W37" s="428">
        <f t="shared" si="37"/>
        <v>10000</v>
      </c>
      <c r="X37" s="428">
        <f t="shared" ref="X37:AM50" si="38">IF(AND(X$8&gt;=$F37,OR($G37+30&gt;X$8,$G37=0)),IF(X$8-$F37&gt;365,($E37*(1+$C$4))/12,$E37/12),0)</f>
        <v>10000</v>
      </c>
      <c r="Y37" s="428">
        <f t="shared" si="38"/>
        <v>10000</v>
      </c>
      <c r="Z37" s="428">
        <f t="shared" si="38"/>
        <v>10300</v>
      </c>
      <c r="AA37" s="428">
        <f t="shared" si="38"/>
        <v>10300</v>
      </c>
      <c r="AB37" s="428">
        <f t="shared" si="38"/>
        <v>10300</v>
      </c>
      <c r="AC37" s="428">
        <f t="shared" si="38"/>
        <v>10300</v>
      </c>
      <c r="AD37" s="428">
        <f t="shared" si="38"/>
        <v>10300</v>
      </c>
      <c r="AE37" s="428">
        <f t="shared" si="38"/>
        <v>10300</v>
      </c>
      <c r="AF37" s="428">
        <f t="shared" si="38"/>
        <v>10300</v>
      </c>
      <c r="AG37" s="428">
        <f t="shared" si="38"/>
        <v>10300</v>
      </c>
      <c r="AH37" s="428">
        <f t="shared" si="38"/>
        <v>10300</v>
      </c>
      <c r="AI37" s="428">
        <f t="shared" si="38"/>
        <v>10300</v>
      </c>
      <c r="AJ37" s="428">
        <f t="shared" si="38"/>
        <v>10300</v>
      </c>
      <c r="AK37" s="428">
        <f t="shared" si="38"/>
        <v>10300</v>
      </c>
      <c r="AL37" s="428">
        <f t="shared" si="38"/>
        <v>10300</v>
      </c>
      <c r="AM37" s="428">
        <f t="shared" si="38"/>
        <v>10300</v>
      </c>
      <c r="AN37" s="428">
        <f t="shared" ref="AN37:AQ50" si="39">IF(AND(AN$8&gt;=$F37,OR($G37+30&gt;AN$8,$G37=0)),IF(AN$8-$F37&gt;365,($E37*(1+$C$4))/12,$E37/12),0)</f>
        <v>10300</v>
      </c>
      <c r="AO37" s="428">
        <f t="shared" si="39"/>
        <v>10300</v>
      </c>
      <c r="AP37" s="428">
        <f t="shared" si="39"/>
        <v>10300</v>
      </c>
      <c r="AQ37" s="428">
        <f t="shared" si="39"/>
        <v>10300</v>
      </c>
      <c r="AS37" s="428">
        <f t="shared" ref="AS37:AS50" si="40">SUM(H37:J37)</f>
        <v>0</v>
      </c>
      <c r="AT37" s="428">
        <f t="shared" ref="AT37:AT50" si="41">SUM(K37:M37)</f>
        <v>0</v>
      </c>
      <c r="AU37" s="428">
        <f t="shared" ref="AU37:AU50" si="42">SUM(N37:P37)</f>
        <v>30000</v>
      </c>
      <c r="AV37" s="428">
        <f t="shared" ref="AV37:AV50" si="43">SUM(Q37:S37)</f>
        <v>30000</v>
      </c>
      <c r="AW37" s="428">
        <f t="shared" ref="AW37:AW50" si="44">SUM(T37:V37)</f>
        <v>30000</v>
      </c>
      <c r="AX37" s="428">
        <f t="shared" ref="AX37:AX50" si="45">SUM(W37:Y37)</f>
        <v>30000</v>
      </c>
      <c r="AY37" s="428">
        <f t="shared" ref="AY37:AY50" si="46">SUM(Z37:AB37)</f>
        <v>30900</v>
      </c>
      <c r="AZ37" s="428">
        <f t="shared" ref="AZ37:AZ50" si="47">SUM(AC37:AE37)</f>
        <v>30900</v>
      </c>
      <c r="BA37" s="428">
        <f t="shared" si="11"/>
        <v>30900</v>
      </c>
      <c r="BB37" s="428">
        <f t="shared" si="12"/>
        <v>30900</v>
      </c>
      <c r="BC37" s="428">
        <f t="shared" si="13"/>
        <v>30900</v>
      </c>
      <c r="BD37" s="428">
        <f t="shared" si="14"/>
        <v>30900</v>
      </c>
      <c r="BF37" s="481">
        <f>SUM(AS37:AV37)</f>
        <v>60000</v>
      </c>
      <c r="BG37" s="481">
        <f>SUM(AW37:AZ37)</f>
        <v>121800</v>
      </c>
      <c r="BH37" s="481">
        <f t="shared" ref="BH37:BH50" si="48">SUM(BA37:BD37)</f>
        <v>123600</v>
      </c>
    </row>
    <row r="38" spans="1:60">
      <c r="B38" s="407"/>
      <c r="C38" s="427"/>
      <c r="D38" s="506" t="s">
        <v>219</v>
      </c>
      <c r="E38" s="478">
        <v>120000</v>
      </c>
      <c r="F38" s="507">
        <v>43891</v>
      </c>
      <c r="G38" s="482"/>
      <c r="H38" s="428">
        <f t="shared" si="37"/>
        <v>0</v>
      </c>
      <c r="I38" s="428">
        <f t="shared" si="37"/>
        <v>0</v>
      </c>
      <c r="J38" s="428">
        <f t="shared" si="37"/>
        <v>10000</v>
      </c>
      <c r="K38" s="428">
        <f t="shared" si="37"/>
        <v>10000</v>
      </c>
      <c r="L38" s="428">
        <f t="shared" si="37"/>
        <v>10000</v>
      </c>
      <c r="M38" s="428">
        <f t="shared" si="37"/>
        <v>10000</v>
      </c>
      <c r="N38" s="428">
        <f t="shared" si="37"/>
        <v>10000</v>
      </c>
      <c r="O38" s="428">
        <f t="shared" si="37"/>
        <v>10000</v>
      </c>
      <c r="P38" s="428">
        <f t="shared" si="37"/>
        <v>10000</v>
      </c>
      <c r="Q38" s="428">
        <f t="shared" si="37"/>
        <v>10000</v>
      </c>
      <c r="R38" s="428">
        <f t="shared" si="37"/>
        <v>10000</v>
      </c>
      <c r="S38" s="428">
        <f t="shared" si="37"/>
        <v>10000</v>
      </c>
      <c r="T38" s="428">
        <f t="shared" si="37"/>
        <v>10000</v>
      </c>
      <c r="U38" s="428">
        <f t="shared" si="37"/>
        <v>10000</v>
      </c>
      <c r="V38" s="428">
        <f t="shared" si="37"/>
        <v>10300</v>
      </c>
      <c r="W38" s="428">
        <f t="shared" si="37"/>
        <v>10300</v>
      </c>
      <c r="X38" s="428">
        <f t="shared" si="38"/>
        <v>10300</v>
      </c>
      <c r="Y38" s="428">
        <f t="shared" si="38"/>
        <v>10300</v>
      </c>
      <c r="Z38" s="428">
        <f t="shared" si="38"/>
        <v>10300</v>
      </c>
      <c r="AA38" s="428">
        <f t="shared" si="38"/>
        <v>10300</v>
      </c>
      <c r="AB38" s="428">
        <f t="shared" si="38"/>
        <v>10300</v>
      </c>
      <c r="AC38" s="428">
        <f t="shared" si="38"/>
        <v>10300</v>
      </c>
      <c r="AD38" s="428">
        <f t="shared" si="38"/>
        <v>10300</v>
      </c>
      <c r="AE38" s="428">
        <f t="shared" si="38"/>
        <v>10300</v>
      </c>
      <c r="AF38" s="428">
        <f t="shared" si="38"/>
        <v>10300</v>
      </c>
      <c r="AG38" s="428">
        <f t="shared" si="38"/>
        <v>10300</v>
      </c>
      <c r="AH38" s="428">
        <f t="shared" si="38"/>
        <v>10300</v>
      </c>
      <c r="AI38" s="428">
        <f t="shared" si="38"/>
        <v>10300</v>
      </c>
      <c r="AJ38" s="428">
        <f t="shared" si="38"/>
        <v>10300</v>
      </c>
      <c r="AK38" s="428">
        <f t="shared" si="38"/>
        <v>10300</v>
      </c>
      <c r="AL38" s="428">
        <f t="shared" si="38"/>
        <v>10300</v>
      </c>
      <c r="AM38" s="428">
        <f t="shared" si="38"/>
        <v>10300</v>
      </c>
      <c r="AN38" s="428">
        <f t="shared" si="39"/>
        <v>10300</v>
      </c>
      <c r="AO38" s="428">
        <f t="shared" si="39"/>
        <v>10300</v>
      </c>
      <c r="AP38" s="428">
        <f t="shared" si="39"/>
        <v>10300</v>
      </c>
      <c r="AQ38" s="428">
        <f t="shared" si="39"/>
        <v>10300</v>
      </c>
      <c r="AS38" s="428">
        <f t="shared" si="40"/>
        <v>10000</v>
      </c>
      <c r="AT38" s="428">
        <f t="shared" si="41"/>
        <v>30000</v>
      </c>
      <c r="AU38" s="428">
        <f t="shared" si="42"/>
        <v>30000</v>
      </c>
      <c r="AV38" s="428">
        <f t="shared" si="43"/>
        <v>30000</v>
      </c>
      <c r="AW38" s="428">
        <f t="shared" si="44"/>
        <v>30300</v>
      </c>
      <c r="AX38" s="428">
        <f t="shared" si="45"/>
        <v>30900</v>
      </c>
      <c r="AY38" s="428">
        <f t="shared" si="46"/>
        <v>30900</v>
      </c>
      <c r="AZ38" s="428">
        <f t="shared" si="47"/>
        <v>30900</v>
      </c>
      <c r="BA38" s="428">
        <f t="shared" si="11"/>
        <v>30900</v>
      </c>
      <c r="BB38" s="428">
        <f t="shared" si="12"/>
        <v>30900</v>
      </c>
      <c r="BC38" s="428">
        <f t="shared" si="13"/>
        <v>30900</v>
      </c>
      <c r="BD38" s="428">
        <f t="shared" si="14"/>
        <v>30900</v>
      </c>
      <c r="BF38" s="481">
        <f t="shared" ref="BF38:BF50" si="49">SUM(AS38:AV38)</f>
        <v>100000</v>
      </c>
      <c r="BG38" s="481">
        <f>SUM(AW38:AZ38)</f>
        <v>123000</v>
      </c>
      <c r="BH38" s="481">
        <f t="shared" si="48"/>
        <v>123600</v>
      </c>
    </row>
    <row r="39" spans="1:60">
      <c r="B39" s="407"/>
      <c r="C39" s="427"/>
      <c r="D39" s="506" t="s">
        <v>198</v>
      </c>
      <c r="E39" s="478">
        <v>70000</v>
      </c>
      <c r="F39" s="507">
        <v>44228</v>
      </c>
      <c r="G39" s="482"/>
      <c r="H39" s="428">
        <f t="shared" si="37"/>
        <v>0</v>
      </c>
      <c r="I39" s="428">
        <f t="shared" si="37"/>
        <v>0</v>
      </c>
      <c r="J39" s="428">
        <f t="shared" si="37"/>
        <v>0</v>
      </c>
      <c r="K39" s="428">
        <f t="shared" si="37"/>
        <v>0</v>
      </c>
      <c r="L39" s="428">
        <f t="shared" si="37"/>
        <v>0</v>
      </c>
      <c r="M39" s="428">
        <f t="shared" si="37"/>
        <v>0</v>
      </c>
      <c r="N39" s="428">
        <f t="shared" si="37"/>
        <v>0</v>
      </c>
      <c r="O39" s="428">
        <f t="shared" si="37"/>
        <v>0</v>
      </c>
      <c r="P39" s="428">
        <f t="shared" si="37"/>
        <v>0</v>
      </c>
      <c r="Q39" s="428">
        <f t="shared" si="37"/>
        <v>0</v>
      </c>
      <c r="R39" s="428">
        <f t="shared" si="37"/>
        <v>0</v>
      </c>
      <c r="S39" s="428">
        <f t="shared" si="37"/>
        <v>0</v>
      </c>
      <c r="T39" s="428">
        <f t="shared" si="37"/>
        <v>0</v>
      </c>
      <c r="U39" s="428">
        <f t="shared" si="37"/>
        <v>5833.333333333333</v>
      </c>
      <c r="V39" s="428">
        <f t="shared" si="37"/>
        <v>5833.333333333333</v>
      </c>
      <c r="W39" s="428">
        <f t="shared" si="37"/>
        <v>5833.333333333333</v>
      </c>
      <c r="X39" s="428">
        <f t="shared" si="38"/>
        <v>5833.333333333333</v>
      </c>
      <c r="Y39" s="428">
        <f t="shared" si="38"/>
        <v>5833.333333333333</v>
      </c>
      <c r="Z39" s="428">
        <f t="shared" si="38"/>
        <v>5833.333333333333</v>
      </c>
      <c r="AA39" s="428">
        <f t="shared" si="38"/>
        <v>5833.333333333333</v>
      </c>
      <c r="AB39" s="428">
        <f t="shared" si="38"/>
        <v>5833.333333333333</v>
      </c>
      <c r="AC39" s="428">
        <f t="shared" si="38"/>
        <v>5833.333333333333</v>
      </c>
      <c r="AD39" s="428">
        <f t="shared" si="38"/>
        <v>5833.333333333333</v>
      </c>
      <c r="AE39" s="428">
        <f t="shared" si="38"/>
        <v>5833.333333333333</v>
      </c>
      <c r="AF39" s="428">
        <f t="shared" si="38"/>
        <v>5833.333333333333</v>
      </c>
      <c r="AG39" s="428">
        <f t="shared" si="38"/>
        <v>6008.333333333333</v>
      </c>
      <c r="AH39" s="428">
        <f t="shared" si="38"/>
        <v>6008.333333333333</v>
      </c>
      <c r="AI39" s="428">
        <f t="shared" si="38"/>
        <v>6008.333333333333</v>
      </c>
      <c r="AJ39" s="428">
        <f t="shared" si="38"/>
        <v>6008.333333333333</v>
      </c>
      <c r="AK39" s="428">
        <f t="shared" si="38"/>
        <v>6008.333333333333</v>
      </c>
      <c r="AL39" s="428">
        <f t="shared" si="38"/>
        <v>6008.333333333333</v>
      </c>
      <c r="AM39" s="428">
        <f t="shared" si="38"/>
        <v>6008.333333333333</v>
      </c>
      <c r="AN39" s="428">
        <f t="shared" si="39"/>
        <v>6008.333333333333</v>
      </c>
      <c r="AO39" s="428">
        <f t="shared" si="39"/>
        <v>6008.333333333333</v>
      </c>
      <c r="AP39" s="428">
        <f t="shared" si="39"/>
        <v>6008.333333333333</v>
      </c>
      <c r="AQ39" s="428">
        <f t="shared" si="39"/>
        <v>6008.333333333333</v>
      </c>
      <c r="AS39" s="428">
        <f t="shared" si="40"/>
        <v>0</v>
      </c>
      <c r="AT39" s="428">
        <f t="shared" si="41"/>
        <v>0</v>
      </c>
      <c r="AU39" s="428">
        <f t="shared" si="42"/>
        <v>0</v>
      </c>
      <c r="AV39" s="428">
        <f t="shared" si="43"/>
        <v>0</v>
      </c>
      <c r="AW39" s="428">
        <f t="shared" si="44"/>
        <v>11666.666666666666</v>
      </c>
      <c r="AX39" s="428">
        <f t="shared" si="45"/>
        <v>17500</v>
      </c>
      <c r="AY39" s="428">
        <f t="shared" si="46"/>
        <v>17500</v>
      </c>
      <c r="AZ39" s="428">
        <f t="shared" si="47"/>
        <v>17500</v>
      </c>
      <c r="BA39" s="428">
        <f t="shared" si="11"/>
        <v>17850</v>
      </c>
      <c r="BB39" s="428">
        <f t="shared" si="12"/>
        <v>18025</v>
      </c>
      <c r="BC39" s="428">
        <f t="shared" si="13"/>
        <v>18025</v>
      </c>
      <c r="BD39" s="428">
        <f t="shared" si="14"/>
        <v>18025</v>
      </c>
      <c r="BF39" s="481">
        <f t="shared" si="49"/>
        <v>0</v>
      </c>
      <c r="BG39" s="481">
        <f t="shared" ref="BG39:BG48" si="50">SUM(AW39:AZ39)</f>
        <v>64166.666666666664</v>
      </c>
      <c r="BH39" s="481">
        <f t="shared" si="48"/>
        <v>71925</v>
      </c>
    </row>
    <row r="40" spans="1:60">
      <c r="C40" s="427"/>
      <c r="D40" s="506" t="s">
        <v>199</v>
      </c>
      <c r="E40" s="478">
        <v>70000</v>
      </c>
      <c r="F40" s="507">
        <v>44409</v>
      </c>
      <c r="G40" s="482"/>
      <c r="H40" s="428">
        <f t="shared" si="37"/>
        <v>0</v>
      </c>
      <c r="I40" s="428">
        <f t="shared" si="37"/>
        <v>0</v>
      </c>
      <c r="J40" s="428">
        <f t="shared" si="37"/>
        <v>0</v>
      </c>
      <c r="K40" s="428">
        <f t="shared" si="37"/>
        <v>0</v>
      </c>
      <c r="L40" s="428">
        <f t="shared" si="37"/>
        <v>0</v>
      </c>
      <c r="M40" s="428">
        <f t="shared" si="37"/>
        <v>0</v>
      </c>
      <c r="N40" s="428">
        <f t="shared" si="37"/>
        <v>0</v>
      </c>
      <c r="O40" s="428">
        <f t="shared" si="37"/>
        <v>0</v>
      </c>
      <c r="P40" s="428">
        <f t="shared" si="37"/>
        <v>0</v>
      </c>
      <c r="Q40" s="428">
        <f t="shared" si="37"/>
        <v>0</v>
      </c>
      <c r="R40" s="428">
        <f t="shared" si="37"/>
        <v>0</v>
      </c>
      <c r="S40" s="428">
        <f t="shared" si="37"/>
        <v>0</v>
      </c>
      <c r="T40" s="428">
        <f t="shared" si="37"/>
        <v>0</v>
      </c>
      <c r="U40" s="428">
        <f t="shared" si="37"/>
        <v>0</v>
      </c>
      <c r="V40" s="428">
        <f t="shared" si="37"/>
        <v>0</v>
      </c>
      <c r="W40" s="428">
        <f t="shared" si="37"/>
        <v>0</v>
      </c>
      <c r="X40" s="428">
        <f t="shared" si="38"/>
        <v>0</v>
      </c>
      <c r="Y40" s="428">
        <f t="shared" si="38"/>
        <v>0</v>
      </c>
      <c r="Z40" s="428">
        <f t="shared" si="38"/>
        <v>0</v>
      </c>
      <c r="AA40" s="428">
        <f t="shared" si="38"/>
        <v>5833.333333333333</v>
      </c>
      <c r="AB40" s="428">
        <f t="shared" si="38"/>
        <v>5833.333333333333</v>
      </c>
      <c r="AC40" s="428">
        <f t="shared" si="38"/>
        <v>5833.333333333333</v>
      </c>
      <c r="AD40" s="428">
        <f t="shared" si="38"/>
        <v>5833.333333333333</v>
      </c>
      <c r="AE40" s="428">
        <f t="shared" si="38"/>
        <v>5833.333333333333</v>
      </c>
      <c r="AF40" s="428">
        <f t="shared" si="38"/>
        <v>5833.333333333333</v>
      </c>
      <c r="AG40" s="428">
        <f t="shared" si="38"/>
        <v>5833.333333333333</v>
      </c>
      <c r="AH40" s="428">
        <f t="shared" si="38"/>
        <v>5833.333333333333</v>
      </c>
      <c r="AI40" s="428">
        <f t="shared" si="38"/>
        <v>5833.333333333333</v>
      </c>
      <c r="AJ40" s="428">
        <f t="shared" si="38"/>
        <v>5833.333333333333</v>
      </c>
      <c r="AK40" s="428">
        <f t="shared" si="38"/>
        <v>5833.333333333333</v>
      </c>
      <c r="AL40" s="428">
        <f t="shared" si="38"/>
        <v>5833.333333333333</v>
      </c>
      <c r="AM40" s="428">
        <f t="shared" si="38"/>
        <v>6008.333333333333</v>
      </c>
      <c r="AN40" s="428">
        <f t="shared" si="39"/>
        <v>6008.333333333333</v>
      </c>
      <c r="AO40" s="428">
        <f t="shared" si="39"/>
        <v>6008.333333333333</v>
      </c>
      <c r="AP40" s="428">
        <f t="shared" si="39"/>
        <v>6008.333333333333</v>
      </c>
      <c r="AQ40" s="428">
        <f t="shared" si="39"/>
        <v>6008.333333333333</v>
      </c>
      <c r="AS40" s="428">
        <f t="shared" si="40"/>
        <v>0</v>
      </c>
      <c r="AT40" s="428">
        <f t="shared" si="41"/>
        <v>0</v>
      </c>
      <c r="AU40" s="428">
        <f t="shared" si="42"/>
        <v>0</v>
      </c>
      <c r="AV40" s="428">
        <f t="shared" si="43"/>
        <v>0</v>
      </c>
      <c r="AW40" s="428">
        <f t="shared" si="44"/>
        <v>0</v>
      </c>
      <c r="AX40" s="428">
        <f t="shared" si="45"/>
        <v>0</v>
      </c>
      <c r="AY40" s="428">
        <f t="shared" si="46"/>
        <v>11666.666666666666</v>
      </c>
      <c r="AZ40" s="428">
        <f t="shared" si="47"/>
        <v>17500</v>
      </c>
      <c r="BA40" s="428">
        <f t="shared" si="11"/>
        <v>17500</v>
      </c>
      <c r="BB40" s="428">
        <f t="shared" si="12"/>
        <v>17500</v>
      </c>
      <c r="BC40" s="428">
        <f t="shared" si="13"/>
        <v>17850</v>
      </c>
      <c r="BD40" s="428">
        <f t="shared" si="14"/>
        <v>18025</v>
      </c>
      <c r="BF40" s="481">
        <f t="shared" si="49"/>
        <v>0</v>
      </c>
      <c r="BG40" s="481">
        <f t="shared" si="50"/>
        <v>29166.666666666664</v>
      </c>
      <c r="BH40" s="481">
        <f t="shared" si="48"/>
        <v>70875</v>
      </c>
    </row>
    <row r="41" spans="1:60">
      <c r="C41" s="427"/>
      <c r="D41" s="506" t="s">
        <v>200</v>
      </c>
      <c r="E41" s="478">
        <v>70000</v>
      </c>
      <c r="F41" s="507">
        <v>44075</v>
      </c>
      <c r="G41" s="482"/>
      <c r="H41" s="428">
        <f t="shared" si="37"/>
        <v>0</v>
      </c>
      <c r="I41" s="428">
        <f t="shared" si="37"/>
        <v>0</v>
      </c>
      <c r="J41" s="428">
        <f t="shared" si="37"/>
        <v>0</v>
      </c>
      <c r="K41" s="428">
        <f t="shared" si="37"/>
        <v>0</v>
      </c>
      <c r="L41" s="428">
        <f t="shared" si="37"/>
        <v>0</v>
      </c>
      <c r="M41" s="428">
        <f t="shared" si="37"/>
        <v>0</v>
      </c>
      <c r="N41" s="428">
        <f t="shared" si="37"/>
        <v>0</v>
      </c>
      <c r="O41" s="428">
        <f t="shared" si="37"/>
        <v>0</v>
      </c>
      <c r="P41" s="428">
        <f t="shared" si="37"/>
        <v>5833.333333333333</v>
      </c>
      <c r="Q41" s="428">
        <f t="shared" si="37"/>
        <v>5833.333333333333</v>
      </c>
      <c r="R41" s="428">
        <f t="shared" si="37"/>
        <v>5833.333333333333</v>
      </c>
      <c r="S41" s="428">
        <f t="shared" si="37"/>
        <v>5833.333333333333</v>
      </c>
      <c r="T41" s="428">
        <f t="shared" si="37"/>
        <v>5833.333333333333</v>
      </c>
      <c r="U41" s="428">
        <f t="shared" si="37"/>
        <v>5833.333333333333</v>
      </c>
      <c r="V41" s="428">
        <f t="shared" si="37"/>
        <v>5833.333333333333</v>
      </c>
      <c r="W41" s="428">
        <f t="shared" si="37"/>
        <v>5833.333333333333</v>
      </c>
      <c r="X41" s="428">
        <f t="shared" si="38"/>
        <v>5833.333333333333</v>
      </c>
      <c r="Y41" s="428">
        <f t="shared" si="38"/>
        <v>5833.333333333333</v>
      </c>
      <c r="Z41" s="428">
        <f t="shared" si="38"/>
        <v>5833.333333333333</v>
      </c>
      <c r="AA41" s="428">
        <f t="shared" si="38"/>
        <v>5833.333333333333</v>
      </c>
      <c r="AB41" s="428">
        <f t="shared" si="38"/>
        <v>6008.333333333333</v>
      </c>
      <c r="AC41" s="428">
        <f t="shared" si="38"/>
        <v>6008.333333333333</v>
      </c>
      <c r="AD41" s="428">
        <f t="shared" si="38"/>
        <v>6008.333333333333</v>
      </c>
      <c r="AE41" s="428">
        <f t="shared" si="38"/>
        <v>6008.333333333333</v>
      </c>
      <c r="AF41" s="428">
        <f t="shared" si="38"/>
        <v>6008.333333333333</v>
      </c>
      <c r="AG41" s="428">
        <f t="shared" si="38"/>
        <v>6008.333333333333</v>
      </c>
      <c r="AH41" s="428">
        <f t="shared" si="38"/>
        <v>6008.333333333333</v>
      </c>
      <c r="AI41" s="428">
        <f t="shared" si="38"/>
        <v>6008.333333333333</v>
      </c>
      <c r="AJ41" s="428">
        <f t="shared" si="38"/>
        <v>6008.333333333333</v>
      </c>
      <c r="AK41" s="428">
        <f t="shared" si="38"/>
        <v>6008.333333333333</v>
      </c>
      <c r="AL41" s="428">
        <f t="shared" si="38"/>
        <v>6008.333333333333</v>
      </c>
      <c r="AM41" s="428">
        <f t="shared" si="38"/>
        <v>6008.333333333333</v>
      </c>
      <c r="AN41" s="428">
        <f t="shared" si="39"/>
        <v>6008.333333333333</v>
      </c>
      <c r="AO41" s="428">
        <f t="shared" si="39"/>
        <v>6008.333333333333</v>
      </c>
      <c r="AP41" s="428">
        <f t="shared" si="39"/>
        <v>6008.333333333333</v>
      </c>
      <c r="AQ41" s="428">
        <f t="shared" si="39"/>
        <v>6008.333333333333</v>
      </c>
      <c r="AS41" s="428">
        <f t="shared" si="40"/>
        <v>0</v>
      </c>
      <c r="AT41" s="428">
        <f t="shared" si="41"/>
        <v>0</v>
      </c>
      <c r="AU41" s="428">
        <f t="shared" si="42"/>
        <v>5833.333333333333</v>
      </c>
      <c r="AV41" s="428">
        <f t="shared" si="43"/>
        <v>17500</v>
      </c>
      <c r="AW41" s="428">
        <f t="shared" si="44"/>
        <v>17500</v>
      </c>
      <c r="AX41" s="428">
        <f t="shared" si="45"/>
        <v>17500</v>
      </c>
      <c r="AY41" s="428">
        <f t="shared" si="46"/>
        <v>17675</v>
      </c>
      <c r="AZ41" s="428">
        <f t="shared" si="47"/>
        <v>18025</v>
      </c>
      <c r="BA41" s="428">
        <f t="shared" si="11"/>
        <v>18025</v>
      </c>
      <c r="BB41" s="428">
        <f t="shared" si="12"/>
        <v>18025</v>
      </c>
      <c r="BC41" s="428">
        <f t="shared" si="13"/>
        <v>18025</v>
      </c>
      <c r="BD41" s="428">
        <f t="shared" si="14"/>
        <v>18025</v>
      </c>
      <c r="BF41" s="481">
        <f t="shared" si="49"/>
        <v>23333.333333333332</v>
      </c>
      <c r="BG41" s="481">
        <f t="shared" si="50"/>
        <v>70700</v>
      </c>
      <c r="BH41" s="481">
        <f t="shared" si="48"/>
        <v>72100</v>
      </c>
    </row>
    <row r="42" spans="1:60">
      <c r="C42" s="483"/>
      <c r="D42" s="508" t="s">
        <v>200</v>
      </c>
      <c r="E42" s="478">
        <v>70000</v>
      </c>
      <c r="F42" s="507">
        <v>44440</v>
      </c>
      <c r="G42" s="482"/>
      <c r="H42" s="428">
        <f t="shared" si="37"/>
        <v>0</v>
      </c>
      <c r="I42" s="428">
        <f t="shared" si="37"/>
        <v>0</v>
      </c>
      <c r="J42" s="428">
        <f t="shared" si="37"/>
        <v>0</v>
      </c>
      <c r="K42" s="428">
        <f t="shared" si="37"/>
        <v>0</v>
      </c>
      <c r="L42" s="428">
        <f t="shared" si="37"/>
        <v>0</v>
      </c>
      <c r="M42" s="428">
        <f t="shared" si="37"/>
        <v>0</v>
      </c>
      <c r="N42" s="428">
        <f t="shared" si="37"/>
        <v>0</v>
      </c>
      <c r="O42" s="428">
        <f t="shared" si="37"/>
        <v>0</v>
      </c>
      <c r="P42" s="428">
        <f t="shared" si="37"/>
        <v>0</v>
      </c>
      <c r="Q42" s="428">
        <f t="shared" si="37"/>
        <v>0</v>
      </c>
      <c r="R42" s="428">
        <f t="shared" si="37"/>
        <v>0</v>
      </c>
      <c r="S42" s="428">
        <f t="shared" si="37"/>
        <v>0</v>
      </c>
      <c r="T42" s="428">
        <f t="shared" si="37"/>
        <v>0</v>
      </c>
      <c r="U42" s="428">
        <f t="shared" si="37"/>
        <v>0</v>
      </c>
      <c r="V42" s="428">
        <f t="shared" si="37"/>
        <v>0</v>
      </c>
      <c r="W42" s="428">
        <f t="shared" si="37"/>
        <v>0</v>
      </c>
      <c r="X42" s="428">
        <f t="shared" si="38"/>
        <v>0</v>
      </c>
      <c r="Y42" s="428">
        <f t="shared" si="38"/>
        <v>0</v>
      </c>
      <c r="Z42" s="428">
        <f t="shared" si="38"/>
        <v>0</v>
      </c>
      <c r="AA42" s="428">
        <f t="shared" si="38"/>
        <v>0</v>
      </c>
      <c r="AB42" s="428">
        <f t="shared" si="38"/>
        <v>5833.333333333333</v>
      </c>
      <c r="AC42" s="428">
        <f t="shared" si="38"/>
        <v>5833.333333333333</v>
      </c>
      <c r="AD42" s="428">
        <f t="shared" si="38"/>
        <v>5833.333333333333</v>
      </c>
      <c r="AE42" s="428">
        <f t="shared" si="38"/>
        <v>5833.333333333333</v>
      </c>
      <c r="AF42" s="428">
        <f t="shared" si="38"/>
        <v>5833.333333333333</v>
      </c>
      <c r="AG42" s="428">
        <f t="shared" si="38"/>
        <v>5833.333333333333</v>
      </c>
      <c r="AH42" s="428">
        <f t="shared" si="38"/>
        <v>5833.333333333333</v>
      </c>
      <c r="AI42" s="428">
        <f t="shared" si="38"/>
        <v>5833.333333333333</v>
      </c>
      <c r="AJ42" s="428">
        <f t="shared" si="38"/>
        <v>5833.333333333333</v>
      </c>
      <c r="AK42" s="428">
        <f t="shared" si="38"/>
        <v>5833.333333333333</v>
      </c>
      <c r="AL42" s="428">
        <f t="shared" si="38"/>
        <v>5833.333333333333</v>
      </c>
      <c r="AM42" s="428">
        <f t="shared" si="38"/>
        <v>5833.333333333333</v>
      </c>
      <c r="AN42" s="428">
        <f t="shared" si="39"/>
        <v>6008.333333333333</v>
      </c>
      <c r="AO42" s="428">
        <f t="shared" si="39"/>
        <v>6008.333333333333</v>
      </c>
      <c r="AP42" s="428">
        <f t="shared" si="39"/>
        <v>6008.333333333333</v>
      </c>
      <c r="AQ42" s="428">
        <f t="shared" si="39"/>
        <v>6008.333333333333</v>
      </c>
      <c r="AS42" s="428">
        <f t="shared" si="40"/>
        <v>0</v>
      </c>
      <c r="AT42" s="428">
        <f t="shared" si="41"/>
        <v>0</v>
      </c>
      <c r="AU42" s="428">
        <f t="shared" si="42"/>
        <v>0</v>
      </c>
      <c r="AV42" s="428">
        <f t="shared" si="43"/>
        <v>0</v>
      </c>
      <c r="AW42" s="428">
        <f t="shared" si="44"/>
        <v>0</v>
      </c>
      <c r="AX42" s="428">
        <f t="shared" si="45"/>
        <v>0</v>
      </c>
      <c r="AY42" s="428">
        <f t="shared" si="46"/>
        <v>5833.333333333333</v>
      </c>
      <c r="AZ42" s="428">
        <f t="shared" si="47"/>
        <v>17500</v>
      </c>
      <c r="BA42" s="428">
        <f t="shared" si="11"/>
        <v>17500</v>
      </c>
      <c r="BB42" s="428">
        <f t="shared" si="12"/>
        <v>17500</v>
      </c>
      <c r="BC42" s="428">
        <f t="shared" si="13"/>
        <v>17675</v>
      </c>
      <c r="BD42" s="428">
        <f t="shared" si="14"/>
        <v>18025</v>
      </c>
      <c r="BF42" s="481">
        <f t="shared" si="49"/>
        <v>0</v>
      </c>
      <c r="BG42" s="481">
        <f t="shared" si="50"/>
        <v>23333.333333333332</v>
      </c>
      <c r="BH42" s="481">
        <f t="shared" si="48"/>
        <v>70700</v>
      </c>
    </row>
    <row r="43" spans="1:60">
      <c r="C43" s="484"/>
      <c r="D43" s="509" t="s">
        <v>201</v>
      </c>
      <c r="E43" s="478">
        <v>60000</v>
      </c>
      <c r="F43" s="507">
        <v>44621</v>
      </c>
      <c r="G43" s="482"/>
      <c r="H43" s="428">
        <f t="shared" si="37"/>
        <v>0</v>
      </c>
      <c r="I43" s="428">
        <f t="shared" si="37"/>
        <v>0</v>
      </c>
      <c r="J43" s="428">
        <f t="shared" si="37"/>
        <v>0</v>
      </c>
      <c r="K43" s="428">
        <f t="shared" si="37"/>
        <v>0</v>
      </c>
      <c r="L43" s="428">
        <f t="shared" si="37"/>
        <v>0</v>
      </c>
      <c r="M43" s="428">
        <f t="shared" si="37"/>
        <v>0</v>
      </c>
      <c r="N43" s="428">
        <f t="shared" si="37"/>
        <v>0</v>
      </c>
      <c r="O43" s="428">
        <f t="shared" si="37"/>
        <v>0</v>
      </c>
      <c r="P43" s="428">
        <f t="shared" si="37"/>
        <v>0</v>
      </c>
      <c r="Q43" s="428">
        <f t="shared" si="37"/>
        <v>0</v>
      </c>
      <c r="R43" s="428">
        <f t="shared" si="37"/>
        <v>0</v>
      </c>
      <c r="S43" s="428">
        <f t="shared" si="37"/>
        <v>0</v>
      </c>
      <c r="T43" s="428">
        <f t="shared" si="37"/>
        <v>0</v>
      </c>
      <c r="U43" s="428">
        <f t="shared" si="37"/>
        <v>0</v>
      </c>
      <c r="V43" s="428">
        <f t="shared" si="37"/>
        <v>0</v>
      </c>
      <c r="W43" s="428">
        <f t="shared" si="37"/>
        <v>0</v>
      </c>
      <c r="X43" s="428">
        <f t="shared" si="38"/>
        <v>0</v>
      </c>
      <c r="Y43" s="428">
        <f t="shared" si="38"/>
        <v>0</v>
      </c>
      <c r="Z43" s="428">
        <f t="shared" si="38"/>
        <v>0</v>
      </c>
      <c r="AA43" s="428">
        <f t="shared" si="38"/>
        <v>0</v>
      </c>
      <c r="AB43" s="428">
        <f t="shared" si="38"/>
        <v>0</v>
      </c>
      <c r="AC43" s="428">
        <f t="shared" si="38"/>
        <v>0</v>
      </c>
      <c r="AD43" s="428">
        <f t="shared" si="38"/>
        <v>0</v>
      </c>
      <c r="AE43" s="428">
        <f t="shared" si="38"/>
        <v>0</v>
      </c>
      <c r="AF43" s="428">
        <f t="shared" si="38"/>
        <v>0</v>
      </c>
      <c r="AG43" s="428">
        <f t="shared" si="38"/>
        <v>0</v>
      </c>
      <c r="AH43" s="428">
        <f t="shared" si="38"/>
        <v>5000</v>
      </c>
      <c r="AI43" s="428">
        <f t="shared" si="38"/>
        <v>5000</v>
      </c>
      <c r="AJ43" s="428">
        <f t="shared" si="38"/>
        <v>5000</v>
      </c>
      <c r="AK43" s="428">
        <f t="shared" si="38"/>
        <v>5000</v>
      </c>
      <c r="AL43" s="428">
        <f t="shared" si="38"/>
        <v>5000</v>
      </c>
      <c r="AM43" s="428">
        <f t="shared" si="38"/>
        <v>5000</v>
      </c>
      <c r="AN43" s="428">
        <f t="shared" si="39"/>
        <v>5000</v>
      </c>
      <c r="AO43" s="428">
        <f t="shared" si="39"/>
        <v>5000</v>
      </c>
      <c r="AP43" s="428">
        <f t="shared" si="39"/>
        <v>5000</v>
      </c>
      <c r="AQ43" s="428">
        <f t="shared" si="39"/>
        <v>5000</v>
      </c>
      <c r="AS43" s="428">
        <f t="shared" si="40"/>
        <v>0</v>
      </c>
      <c r="AT43" s="428">
        <f t="shared" si="41"/>
        <v>0</v>
      </c>
      <c r="AU43" s="428">
        <f t="shared" si="42"/>
        <v>0</v>
      </c>
      <c r="AV43" s="428">
        <f t="shared" si="43"/>
        <v>0</v>
      </c>
      <c r="AW43" s="428">
        <f t="shared" si="44"/>
        <v>0</v>
      </c>
      <c r="AX43" s="428">
        <f t="shared" si="45"/>
        <v>0</v>
      </c>
      <c r="AY43" s="428">
        <f t="shared" si="46"/>
        <v>0</v>
      </c>
      <c r="AZ43" s="428">
        <f t="shared" si="47"/>
        <v>0</v>
      </c>
      <c r="BA43" s="428">
        <f t="shared" si="11"/>
        <v>5000</v>
      </c>
      <c r="BB43" s="428">
        <f t="shared" si="12"/>
        <v>15000</v>
      </c>
      <c r="BC43" s="428">
        <f t="shared" si="13"/>
        <v>15000</v>
      </c>
      <c r="BD43" s="428">
        <f t="shared" si="14"/>
        <v>15000</v>
      </c>
      <c r="BF43" s="481">
        <f t="shared" si="49"/>
        <v>0</v>
      </c>
      <c r="BG43" s="481">
        <f t="shared" si="50"/>
        <v>0</v>
      </c>
      <c r="BH43" s="481">
        <f t="shared" si="48"/>
        <v>50000</v>
      </c>
    </row>
    <row r="44" spans="1:60">
      <c r="C44" s="484"/>
      <c r="D44" s="509" t="s">
        <v>216</v>
      </c>
      <c r="E44" s="478">
        <v>60000</v>
      </c>
      <c r="F44" s="507">
        <v>44805</v>
      </c>
      <c r="G44" s="482"/>
      <c r="H44" s="428">
        <f t="shared" si="37"/>
        <v>0</v>
      </c>
      <c r="I44" s="428">
        <f t="shared" si="37"/>
        <v>0</v>
      </c>
      <c r="J44" s="428">
        <f t="shared" si="37"/>
        <v>0</v>
      </c>
      <c r="K44" s="428">
        <f t="shared" si="37"/>
        <v>0</v>
      </c>
      <c r="L44" s="428">
        <f t="shared" si="37"/>
        <v>0</v>
      </c>
      <c r="M44" s="428">
        <f t="shared" si="37"/>
        <v>0</v>
      </c>
      <c r="N44" s="428">
        <f t="shared" si="37"/>
        <v>0</v>
      </c>
      <c r="O44" s="428">
        <f t="shared" si="37"/>
        <v>0</v>
      </c>
      <c r="P44" s="428">
        <f t="shared" si="37"/>
        <v>0</v>
      </c>
      <c r="Q44" s="428">
        <f t="shared" si="37"/>
        <v>0</v>
      </c>
      <c r="R44" s="428">
        <f t="shared" si="37"/>
        <v>0</v>
      </c>
      <c r="S44" s="428">
        <f t="shared" si="37"/>
        <v>0</v>
      </c>
      <c r="T44" s="428">
        <f t="shared" si="37"/>
        <v>0</v>
      </c>
      <c r="U44" s="428">
        <f t="shared" si="37"/>
        <v>0</v>
      </c>
      <c r="V44" s="428">
        <f t="shared" si="37"/>
        <v>0</v>
      </c>
      <c r="W44" s="428">
        <f t="shared" si="37"/>
        <v>0</v>
      </c>
      <c r="X44" s="428">
        <f t="shared" si="38"/>
        <v>0</v>
      </c>
      <c r="Y44" s="428">
        <f t="shared" si="38"/>
        <v>0</v>
      </c>
      <c r="Z44" s="428">
        <f t="shared" si="38"/>
        <v>0</v>
      </c>
      <c r="AA44" s="428">
        <f t="shared" si="38"/>
        <v>0</v>
      </c>
      <c r="AB44" s="428">
        <f t="shared" si="38"/>
        <v>0</v>
      </c>
      <c r="AC44" s="428">
        <f t="shared" si="38"/>
        <v>0</v>
      </c>
      <c r="AD44" s="428">
        <f t="shared" si="38"/>
        <v>0</v>
      </c>
      <c r="AE44" s="428">
        <f t="shared" si="38"/>
        <v>0</v>
      </c>
      <c r="AF44" s="428">
        <f t="shared" si="38"/>
        <v>0</v>
      </c>
      <c r="AG44" s="428">
        <f t="shared" si="38"/>
        <v>0</v>
      </c>
      <c r="AH44" s="428">
        <f t="shared" si="38"/>
        <v>0</v>
      </c>
      <c r="AI44" s="428">
        <f t="shared" si="38"/>
        <v>0</v>
      </c>
      <c r="AJ44" s="428">
        <f t="shared" si="38"/>
        <v>0</v>
      </c>
      <c r="AK44" s="428">
        <f t="shared" si="38"/>
        <v>0</v>
      </c>
      <c r="AL44" s="428">
        <f t="shared" si="38"/>
        <v>0</v>
      </c>
      <c r="AM44" s="428">
        <f t="shared" si="38"/>
        <v>0</v>
      </c>
      <c r="AN44" s="428">
        <f t="shared" si="39"/>
        <v>5000</v>
      </c>
      <c r="AO44" s="428">
        <f t="shared" si="39"/>
        <v>5000</v>
      </c>
      <c r="AP44" s="428">
        <f t="shared" si="39"/>
        <v>5000</v>
      </c>
      <c r="AQ44" s="428">
        <f t="shared" si="39"/>
        <v>5000</v>
      </c>
      <c r="AS44" s="428">
        <f t="shared" si="40"/>
        <v>0</v>
      </c>
      <c r="AT44" s="428">
        <f t="shared" si="41"/>
        <v>0</v>
      </c>
      <c r="AU44" s="428">
        <f t="shared" si="42"/>
        <v>0</v>
      </c>
      <c r="AV44" s="428">
        <f t="shared" si="43"/>
        <v>0</v>
      </c>
      <c r="AW44" s="428">
        <f t="shared" si="44"/>
        <v>0</v>
      </c>
      <c r="AX44" s="428">
        <f t="shared" si="45"/>
        <v>0</v>
      </c>
      <c r="AY44" s="428">
        <f t="shared" si="46"/>
        <v>0</v>
      </c>
      <c r="AZ44" s="428">
        <f t="shared" si="47"/>
        <v>0</v>
      </c>
      <c r="BA44" s="428">
        <f t="shared" si="11"/>
        <v>0</v>
      </c>
      <c r="BB44" s="428">
        <f t="shared" si="12"/>
        <v>0</v>
      </c>
      <c r="BC44" s="428">
        <f t="shared" si="13"/>
        <v>5000</v>
      </c>
      <c r="BD44" s="428">
        <f t="shared" si="14"/>
        <v>15000</v>
      </c>
      <c r="BF44" s="481">
        <f t="shared" si="49"/>
        <v>0</v>
      </c>
      <c r="BG44" s="481">
        <f t="shared" si="50"/>
        <v>0</v>
      </c>
      <c r="BH44" s="481">
        <f t="shared" si="48"/>
        <v>20000</v>
      </c>
    </row>
    <row r="45" spans="1:60">
      <c r="C45" s="484"/>
      <c r="D45" s="485" t="s">
        <v>193</v>
      </c>
      <c r="E45" s="478"/>
      <c r="F45" s="479"/>
      <c r="G45" s="482"/>
      <c r="H45" s="428">
        <f t="shared" si="37"/>
        <v>0</v>
      </c>
      <c r="I45" s="428">
        <f t="shared" si="37"/>
        <v>0</v>
      </c>
      <c r="J45" s="428">
        <f t="shared" si="37"/>
        <v>0</v>
      </c>
      <c r="K45" s="428">
        <f t="shared" si="37"/>
        <v>0</v>
      </c>
      <c r="L45" s="428">
        <f t="shared" si="37"/>
        <v>0</v>
      </c>
      <c r="M45" s="428">
        <f t="shared" si="37"/>
        <v>0</v>
      </c>
      <c r="N45" s="428">
        <f t="shared" si="37"/>
        <v>0</v>
      </c>
      <c r="O45" s="428">
        <f t="shared" si="37"/>
        <v>0</v>
      </c>
      <c r="P45" s="428">
        <f t="shared" si="37"/>
        <v>0</v>
      </c>
      <c r="Q45" s="428">
        <f t="shared" si="37"/>
        <v>0</v>
      </c>
      <c r="R45" s="428">
        <f t="shared" si="37"/>
        <v>0</v>
      </c>
      <c r="S45" s="428">
        <f t="shared" si="37"/>
        <v>0</v>
      </c>
      <c r="T45" s="428">
        <f t="shared" si="37"/>
        <v>0</v>
      </c>
      <c r="U45" s="428">
        <f t="shared" si="37"/>
        <v>0</v>
      </c>
      <c r="V45" s="428">
        <f t="shared" si="37"/>
        <v>0</v>
      </c>
      <c r="W45" s="428">
        <f t="shared" si="37"/>
        <v>0</v>
      </c>
      <c r="X45" s="428">
        <f t="shared" si="38"/>
        <v>0</v>
      </c>
      <c r="Y45" s="428">
        <f t="shared" si="38"/>
        <v>0</v>
      </c>
      <c r="Z45" s="428">
        <f t="shared" si="38"/>
        <v>0</v>
      </c>
      <c r="AA45" s="428">
        <f t="shared" si="38"/>
        <v>0</v>
      </c>
      <c r="AB45" s="428">
        <f t="shared" si="38"/>
        <v>0</v>
      </c>
      <c r="AC45" s="428">
        <f t="shared" si="38"/>
        <v>0</v>
      </c>
      <c r="AD45" s="428">
        <f t="shared" si="38"/>
        <v>0</v>
      </c>
      <c r="AE45" s="428">
        <f t="shared" si="38"/>
        <v>0</v>
      </c>
      <c r="AF45" s="428">
        <f t="shared" si="38"/>
        <v>0</v>
      </c>
      <c r="AG45" s="428">
        <f t="shared" si="38"/>
        <v>0</v>
      </c>
      <c r="AH45" s="428">
        <f t="shared" si="38"/>
        <v>0</v>
      </c>
      <c r="AI45" s="428">
        <f t="shared" si="38"/>
        <v>0</v>
      </c>
      <c r="AJ45" s="428">
        <f t="shared" si="38"/>
        <v>0</v>
      </c>
      <c r="AK45" s="428">
        <f t="shared" si="38"/>
        <v>0</v>
      </c>
      <c r="AL45" s="428">
        <f t="shared" si="38"/>
        <v>0</v>
      </c>
      <c r="AM45" s="428">
        <f t="shared" si="38"/>
        <v>0</v>
      </c>
      <c r="AN45" s="428">
        <f t="shared" si="39"/>
        <v>0</v>
      </c>
      <c r="AO45" s="428">
        <f t="shared" si="39"/>
        <v>0</v>
      </c>
      <c r="AP45" s="428">
        <f t="shared" si="39"/>
        <v>0</v>
      </c>
      <c r="AQ45" s="428">
        <f t="shared" si="39"/>
        <v>0</v>
      </c>
      <c r="AS45" s="428">
        <f t="shared" si="40"/>
        <v>0</v>
      </c>
      <c r="AT45" s="428">
        <f t="shared" si="41"/>
        <v>0</v>
      </c>
      <c r="AU45" s="428">
        <f t="shared" si="42"/>
        <v>0</v>
      </c>
      <c r="AV45" s="428">
        <f t="shared" si="43"/>
        <v>0</v>
      </c>
      <c r="AW45" s="428">
        <f t="shared" si="44"/>
        <v>0</v>
      </c>
      <c r="AX45" s="428">
        <f t="shared" si="45"/>
        <v>0</v>
      </c>
      <c r="AY45" s="428">
        <f t="shared" si="46"/>
        <v>0</v>
      </c>
      <c r="AZ45" s="428">
        <f t="shared" si="47"/>
        <v>0</v>
      </c>
      <c r="BA45" s="428">
        <f t="shared" si="11"/>
        <v>0</v>
      </c>
      <c r="BB45" s="428">
        <f t="shared" si="12"/>
        <v>0</v>
      </c>
      <c r="BC45" s="428">
        <f t="shared" si="13"/>
        <v>0</v>
      </c>
      <c r="BD45" s="428">
        <f t="shared" si="14"/>
        <v>0</v>
      </c>
      <c r="BF45" s="481">
        <f t="shared" si="49"/>
        <v>0</v>
      </c>
      <c r="BG45" s="481">
        <f t="shared" si="50"/>
        <v>0</v>
      </c>
      <c r="BH45" s="481">
        <f t="shared" si="48"/>
        <v>0</v>
      </c>
    </row>
    <row r="46" spans="1:60">
      <c r="C46" s="484"/>
      <c r="D46" s="485" t="s">
        <v>193</v>
      </c>
      <c r="E46" s="478"/>
      <c r="F46" s="479"/>
      <c r="G46" s="482"/>
      <c r="H46" s="428">
        <f t="shared" si="37"/>
        <v>0</v>
      </c>
      <c r="I46" s="428">
        <f t="shared" si="37"/>
        <v>0</v>
      </c>
      <c r="J46" s="428">
        <f t="shared" si="37"/>
        <v>0</v>
      </c>
      <c r="K46" s="428">
        <f t="shared" si="37"/>
        <v>0</v>
      </c>
      <c r="L46" s="428">
        <f t="shared" si="37"/>
        <v>0</v>
      </c>
      <c r="M46" s="428">
        <f t="shared" si="37"/>
        <v>0</v>
      </c>
      <c r="N46" s="428">
        <f t="shared" si="37"/>
        <v>0</v>
      </c>
      <c r="O46" s="428">
        <f t="shared" si="37"/>
        <v>0</v>
      </c>
      <c r="P46" s="428">
        <f t="shared" si="37"/>
        <v>0</v>
      </c>
      <c r="Q46" s="428">
        <f t="shared" si="37"/>
        <v>0</v>
      </c>
      <c r="R46" s="428">
        <f t="shared" si="37"/>
        <v>0</v>
      </c>
      <c r="S46" s="428">
        <f t="shared" si="37"/>
        <v>0</v>
      </c>
      <c r="T46" s="428">
        <f t="shared" si="37"/>
        <v>0</v>
      </c>
      <c r="U46" s="428">
        <f t="shared" si="37"/>
        <v>0</v>
      </c>
      <c r="V46" s="428">
        <f t="shared" si="37"/>
        <v>0</v>
      </c>
      <c r="W46" s="428">
        <f t="shared" si="37"/>
        <v>0</v>
      </c>
      <c r="X46" s="428">
        <f t="shared" si="38"/>
        <v>0</v>
      </c>
      <c r="Y46" s="428">
        <f t="shared" si="38"/>
        <v>0</v>
      </c>
      <c r="Z46" s="428">
        <f t="shared" si="38"/>
        <v>0</v>
      </c>
      <c r="AA46" s="428">
        <f t="shared" si="38"/>
        <v>0</v>
      </c>
      <c r="AB46" s="428">
        <f t="shared" si="38"/>
        <v>0</v>
      </c>
      <c r="AC46" s="428">
        <f t="shared" si="38"/>
        <v>0</v>
      </c>
      <c r="AD46" s="428">
        <f t="shared" si="38"/>
        <v>0</v>
      </c>
      <c r="AE46" s="428">
        <f t="shared" si="38"/>
        <v>0</v>
      </c>
      <c r="AF46" s="428">
        <f t="shared" si="38"/>
        <v>0</v>
      </c>
      <c r="AG46" s="428">
        <f t="shared" si="38"/>
        <v>0</v>
      </c>
      <c r="AH46" s="428">
        <f t="shared" si="38"/>
        <v>0</v>
      </c>
      <c r="AI46" s="428">
        <f t="shared" si="38"/>
        <v>0</v>
      </c>
      <c r="AJ46" s="428">
        <f t="shared" si="38"/>
        <v>0</v>
      </c>
      <c r="AK46" s="428">
        <f t="shared" si="38"/>
        <v>0</v>
      </c>
      <c r="AL46" s="428">
        <f t="shared" si="38"/>
        <v>0</v>
      </c>
      <c r="AM46" s="428">
        <f t="shared" si="38"/>
        <v>0</v>
      </c>
      <c r="AN46" s="428">
        <f t="shared" si="39"/>
        <v>0</v>
      </c>
      <c r="AO46" s="428">
        <f t="shared" si="39"/>
        <v>0</v>
      </c>
      <c r="AP46" s="428">
        <f t="shared" si="39"/>
        <v>0</v>
      </c>
      <c r="AQ46" s="428">
        <f t="shared" si="39"/>
        <v>0</v>
      </c>
      <c r="AS46" s="428">
        <f t="shared" si="40"/>
        <v>0</v>
      </c>
      <c r="AT46" s="428">
        <f t="shared" si="41"/>
        <v>0</v>
      </c>
      <c r="AU46" s="428">
        <f t="shared" si="42"/>
        <v>0</v>
      </c>
      <c r="AV46" s="428">
        <f t="shared" si="43"/>
        <v>0</v>
      </c>
      <c r="AW46" s="428">
        <f t="shared" si="44"/>
        <v>0</v>
      </c>
      <c r="AX46" s="428">
        <f t="shared" si="45"/>
        <v>0</v>
      </c>
      <c r="AY46" s="428">
        <f t="shared" si="46"/>
        <v>0</v>
      </c>
      <c r="AZ46" s="428">
        <f t="shared" si="47"/>
        <v>0</v>
      </c>
      <c r="BA46" s="428">
        <f t="shared" si="11"/>
        <v>0</v>
      </c>
      <c r="BB46" s="428">
        <f t="shared" si="12"/>
        <v>0</v>
      </c>
      <c r="BC46" s="428">
        <f t="shared" si="13"/>
        <v>0</v>
      </c>
      <c r="BD46" s="428">
        <f t="shared" si="14"/>
        <v>0</v>
      </c>
      <c r="BF46" s="481">
        <f t="shared" si="49"/>
        <v>0</v>
      </c>
      <c r="BG46" s="481">
        <f t="shared" si="50"/>
        <v>0</v>
      </c>
      <c r="BH46" s="481">
        <f t="shared" si="48"/>
        <v>0</v>
      </c>
    </row>
    <row r="47" spans="1:60">
      <c r="C47" s="484"/>
      <c r="D47" s="485" t="s">
        <v>193</v>
      </c>
      <c r="E47" s="478"/>
      <c r="F47" s="479"/>
      <c r="G47" s="482"/>
      <c r="H47" s="428">
        <f t="shared" si="37"/>
        <v>0</v>
      </c>
      <c r="I47" s="428">
        <f t="shared" si="37"/>
        <v>0</v>
      </c>
      <c r="J47" s="428">
        <f t="shared" si="37"/>
        <v>0</v>
      </c>
      <c r="K47" s="428">
        <f t="shared" si="37"/>
        <v>0</v>
      </c>
      <c r="L47" s="428">
        <f t="shared" si="37"/>
        <v>0</v>
      </c>
      <c r="M47" s="428">
        <f t="shared" si="37"/>
        <v>0</v>
      </c>
      <c r="N47" s="428">
        <f t="shared" si="37"/>
        <v>0</v>
      </c>
      <c r="O47" s="428">
        <f t="shared" si="37"/>
        <v>0</v>
      </c>
      <c r="P47" s="428">
        <f t="shared" si="37"/>
        <v>0</v>
      </c>
      <c r="Q47" s="428">
        <f t="shared" si="37"/>
        <v>0</v>
      </c>
      <c r="R47" s="428">
        <f t="shared" si="37"/>
        <v>0</v>
      </c>
      <c r="S47" s="428">
        <f t="shared" si="37"/>
        <v>0</v>
      </c>
      <c r="T47" s="428">
        <f t="shared" si="37"/>
        <v>0</v>
      </c>
      <c r="U47" s="428">
        <f t="shared" si="37"/>
        <v>0</v>
      </c>
      <c r="V47" s="428">
        <f t="shared" si="37"/>
        <v>0</v>
      </c>
      <c r="W47" s="428">
        <f t="shared" si="37"/>
        <v>0</v>
      </c>
      <c r="X47" s="428">
        <f t="shared" si="38"/>
        <v>0</v>
      </c>
      <c r="Y47" s="428">
        <f t="shared" si="38"/>
        <v>0</v>
      </c>
      <c r="Z47" s="428">
        <f t="shared" si="38"/>
        <v>0</v>
      </c>
      <c r="AA47" s="428">
        <f t="shared" si="38"/>
        <v>0</v>
      </c>
      <c r="AB47" s="428">
        <f t="shared" si="38"/>
        <v>0</v>
      </c>
      <c r="AC47" s="428">
        <f t="shared" si="38"/>
        <v>0</v>
      </c>
      <c r="AD47" s="428">
        <f t="shared" si="38"/>
        <v>0</v>
      </c>
      <c r="AE47" s="428">
        <f t="shared" si="38"/>
        <v>0</v>
      </c>
      <c r="AF47" s="428">
        <f t="shared" si="38"/>
        <v>0</v>
      </c>
      <c r="AG47" s="428">
        <f t="shared" si="38"/>
        <v>0</v>
      </c>
      <c r="AH47" s="428">
        <f t="shared" si="38"/>
        <v>0</v>
      </c>
      <c r="AI47" s="428">
        <f t="shared" si="38"/>
        <v>0</v>
      </c>
      <c r="AJ47" s="428">
        <f t="shared" si="38"/>
        <v>0</v>
      </c>
      <c r="AK47" s="428">
        <f t="shared" si="38"/>
        <v>0</v>
      </c>
      <c r="AL47" s="428">
        <f t="shared" si="38"/>
        <v>0</v>
      </c>
      <c r="AM47" s="428">
        <f t="shared" si="38"/>
        <v>0</v>
      </c>
      <c r="AN47" s="428">
        <f t="shared" si="39"/>
        <v>0</v>
      </c>
      <c r="AO47" s="428">
        <f t="shared" si="39"/>
        <v>0</v>
      </c>
      <c r="AP47" s="428">
        <f t="shared" si="39"/>
        <v>0</v>
      </c>
      <c r="AQ47" s="428">
        <f t="shared" si="39"/>
        <v>0</v>
      </c>
      <c r="AS47" s="428">
        <f t="shared" si="40"/>
        <v>0</v>
      </c>
      <c r="AT47" s="428">
        <f t="shared" si="41"/>
        <v>0</v>
      </c>
      <c r="AU47" s="428">
        <f t="shared" si="42"/>
        <v>0</v>
      </c>
      <c r="AV47" s="428">
        <f t="shared" si="43"/>
        <v>0</v>
      </c>
      <c r="AW47" s="428">
        <f t="shared" si="44"/>
        <v>0</v>
      </c>
      <c r="AX47" s="428">
        <f t="shared" si="45"/>
        <v>0</v>
      </c>
      <c r="AY47" s="428">
        <f t="shared" si="46"/>
        <v>0</v>
      </c>
      <c r="AZ47" s="428">
        <f t="shared" si="47"/>
        <v>0</v>
      </c>
      <c r="BA47" s="428">
        <f t="shared" si="11"/>
        <v>0</v>
      </c>
      <c r="BB47" s="428">
        <f t="shared" si="12"/>
        <v>0</v>
      </c>
      <c r="BC47" s="428">
        <f t="shared" si="13"/>
        <v>0</v>
      </c>
      <c r="BD47" s="428">
        <f t="shared" si="14"/>
        <v>0</v>
      </c>
      <c r="BF47" s="481">
        <f t="shared" si="49"/>
        <v>0</v>
      </c>
      <c r="BG47" s="481">
        <f>SUM(AW47:AZ47)</f>
        <v>0</v>
      </c>
      <c r="BH47" s="481">
        <f t="shared" si="48"/>
        <v>0</v>
      </c>
    </row>
    <row r="48" spans="1:60">
      <c r="C48" s="484"/>
      <c r="D48" s="485" t="s">
        <v>193</v>
      </c>
      <c r="E48" s="478"/>
      <c r="F48" s="479"/>
      <c r="G48" s="482"/>
      <c r="H48" s="428">
        <f t="shared" si="37"/>
        <v>0</v>
      </c>
      <c r="I48" s="428">
        <f t="shared" si="37"/>
        <v>0</v>
      </c>
      <c r="J48" s="428">
        <f t="shared" si="37"/>
        <v>0</v>
      </c>
      <c r="K48" s="428">
        <f t="shared" si="37"/>
        <v>0</v>
      </c>
      <c r="L48" s="428">
        <f t="shared" si="37"/>
        <v>0</v>
      </c>
      <c r="M48" s="428">
        <f t="shared" si="37"/>
        <v>0</v>
      </c>
      <c r="N48" s="428">
        <f t="shared" si="37"/>
        <v>0</v>
      </c>
      <c r="O48" s="428">
        <f t="shared" si="37"/>
        <v>0</v>
      </c>
      <c r="P48" s="428">
        <f t="shared" si="37"/>
        <v>0</v>
      </c>
      <c r="Q48" s="428">
        <f t="shared" si="37"/>
        <v>0</v>
      </c>
      <c r="R48" s="428">
        <f t="shared" si="37"/>
        <v>0</v>
      </c>
      <c r="S48" s="428">
        <f t="shared" si="37"/>
        <v>0</v>
      </c>
      <c r="T48" s="428">
        <f t="shared" si="37"/>
        <v>0</v>
      </c>
      <c r="U48" s="428">
        <f t="shared" si="37"/>
        <v>0</v>
      </c>
      <c r="V48" s="428">
        <f t="shared" si="37"/>
        <v>0</v>
      </c>
      <c r="W48" s="428">
        <f t="shared" si="37"/>
        <v>0</v>
      </c>
      <c r="X48" s="428">
        <f t="shared" si="38"/>
        <v>0</v>
      </c>
      <c r="Y48" s="428">
        <f t="shared" si="38"/>
        <v>0</v>
      </c>
      <c r="Z48" s="428">
        <f t="shared" si="38"/>
        <v>0</v>
      </c>
      <c r="AA48" s="428">
        <f t="shared" si="38"/>
        <v>0</v>
      </c>
      <c r="AB48" s="428">
        <f t="shared" si="38"/>
        <v>0</v>
      </c>
      <c r="AC48" s="428">
        <f t="shared" si="38"/>
        <v>0</v>
      </c>
      <c r="AD48" s="428">
        <f t="shared" si="38"/>
        <v>0</v>
      </c>
      <c r="AE48" s="428">
        <f t="shared" si="38"/>
        <v>0</v>
      </c>
      <c r="AF48" s="428">
        <f t="shared" si="38"/>
        <v>0</v>
      </c>
      <c r="AG48" s="428">
        <f t="shared" si="38"/>
        <v>0</v>
      </c>
      <c r="AH48" s="428">
        <f t="shared" si="38"/>
        <v>0</v>
      </c>
      <c r="AI48" s="428">
        <f t="shared" si="38"/>
        <v>0</v>
      </c>
      <c r="AJ48" s="428">
        <f t="shared" si="38"/>
        <v>0</v>
      </c>
      <c r="AK48" s="428">
        <f t="shared" si="38"/>
        <v>0</v>
      </c>
      <c r="AL48" s="428">
        <f t="shared" si="38"/>
        <v>0</v>
      </c>
      <c r="AM48" s="428">
        <f t="shared" si="38"/>
        <v>0</v>
      </c>
      <c r="AN48" s="428">
        <f t="shared" si="39"/>
        <v>0</v>
      </c>
      <c r="AO48" s="428">
        <f t="shared" si="39"/>
        <v>0</v>
      </c>
      <c r="AP48" s="428">
        <f t="shared" si="39"/>
        <v>0</v>
      </c>
      <c r="AQ48" s="428">
        <f t="shared" si="39"/>
        <v>0</v>
      </c>
      <c r="AS48" s="428">
        <f t="shared" si="40"/>
        <v>0</v>
      </c>
      <c r="AT48" s="428">
        <f t="shared" si="41"/>
        <v>0</v>
      </c>
      <c r="AU48" s="428">
        <f t="shared" si="42"/>
        <v>0</v>
      </c>
      <c r="AV48" s="428">
        <f t="shared" si="43"/>
        <v>0</v>
      </c>
      <c r="AW48" s="428">
        <f t="shared" si="44"/>
        <v>0</v>
      </c>
      <c r="AX48" s="428">
        <f t="shared" si="45"/>
        <v>0</v>
      </c>
      <c r="AY48" s="428">
        <f t="shared" si="46"/>
        <v>0</v>
      </c>
      <c r="AZ48" s="428">
        <f t="shared" si="47"/>
        <v>0</v>
      </c>
      <c r="BA48" s="428">
        <f t="shared" si="11"/>
        <v>0</v>
      </c>
      <c r="BB48" s="428">
        <f t="shared" si="12"/>
        <v>0</v>
      </c>
      <c r="BC48" s="428">
        <f t="shared" si="13"/>
        <v>0</v>
      </c>
      <c r="BD48" s="428">
        <f t="shared" si="14"/>
        <v>0</v>
      </c>
      <c r="BF48" s="481">
        <f t="shared" si="49"/>
        <v>0</v>
      </c>
      <c r="BG48" s="481">
        <f t="shared" si="50"/>
        <v>0</v>
      </c>
      <c r="BH48" s="481">
        <f t="shared" si="48"/>
        <v>0</v>
      </c>
    </row>
    <row r="49" spans="1:60">
      <c r="C49" s="484"/>
      <c r="D49" s="485" t="s">
        <v>193</v>
      </c>
      <c r="E49" s="478"/>
      <c r="F49" s="479"/>
      <c r="G49" s="482"/>
      <c r="H49" s="428">
        <f t="shared" si="37"/>
        <v>0</v>
      </c>
      <c r="I49" s="428">
        <f t="shared" si="37"/>
        <v>0</v>
      </c>
      <c r="J49" s="428">
        <f t="shared" si="37"/>
        <v>0</v>
      </c>
      <c r="K49" s="428">
        <f t="shared" si="37"/>
        <v>0</v>
      </c>
      <c r="L49" s="428">
        <f t="shared" si="37"/>
        <v>0</v>
      </c>
      <c r="M49" s="428">
        <f t="shared" si="37"/>
        <v>0</v>
      </c>
      <c r="N49" s="428">
        <f t="shared" si="37"/>
        <v>0</v>
      </c>
      <c r="O49" s="428">
        <f t="shared" si="37"/>
        <v>0</v>
      </c>
      <c r="P49" s="428">
        <f t="shared" si="37"/>
        <v>0</v>
      </c>
      <c r="Q49" s="428">
        <f t="shared" si="37"/>
        <v>0</v>
      </c>
      <c r="R49" s="428">
        <f t="shared" si="37"/>
        <v>0</v>
      </c>
      <c r="S49" s="428">
        <f t="shared" si="37"/>
        <v>0</v>
      </c>
      <c r="T49" s="428">
        <f t="shared" si="37"/>
        <v>0</v>
      </c>
      <c r="U49" s="428">
        <f t="shared" si="37"/>
        <v>0</v>
      </c>
      <c r="V49" s="428">
        <f t="shared" si="37"/>
        <v>0</v>
      </c>
      <c r="W49" s="428">
        <f t="shared" si="37"/>
        <v>0</v>
      </c>
      <c r="X49" s="428">
        <f t="shared" si="38"/>
        <v>0</v>
      </c>
      <c r="Y49" s="428">
        <f t="shared" si="38"/>
        <v>0</v>
      </c>
      <c r="Z49" s="428">
        <f t="shared" si="38"/>
        <v>0</v>
      </c>
      <c r="AA49" s="428">
        <f t="shared" si="38"/>
        <v>0</v>
      </c>
      <c r="AB49" s="428">
        <f t="shared" si="38"/>
        <v>0</v>
      </c>
      <c r="AC49" s="428">
        <f t="shared" si="38"/>
        <v>0</v>
      </c>
      <c r="AD49" s="428">
        <f t="shared" si="38"/>
        <v>0</v>
      </c>
      <c r="AE49" s="428">
        <f t="shared" si="38"/>
        <v>0</v>
      </c>
      <c r="AF49" s="428">
        <f t="shared" si="38"/>
        <v>0</v>
      </c>
      <c r="AG49" s="428">
        <f t="shared" si="38"/>
        <v>0</v>
      </c>
      <c r="AH49" s="428">
        <f t="shared" si="38"/>
        <v>0</v>
      </c>
      <c r="AI49" s="428">
        <f t="shared" si="38"/>
        <v>0</v>
      </c>
      <c r="AJ49" s="428">
        <f t="shared" si="38"/>
        <v>0</v>
      </c>
      <c r="AK49" s="428">
        <f t="shared" si="38"/>
        <v>0</v>
      </c>
      <c r="AL49" s="428">
        <f t="shared" si="38"/>
        <v>0</v>
      </c>
      <c r="AM49" s="428">
        <f t="shared" si="38"/>
        <v>0</v>
      </c>
      <c r="AN49" s="428">
        <f t="shared" si="39"/>
        <v>0</v>
      </c>
      <c r="AO49" s="428">
        <f t="shared" si="39"/>
        <v>0</v>
      </c>
      <c r="AP49" s="428">
        <f t="shared" si="39"/>
        <v>0</v>
      </c>
      <c r="AQ49" s="428">
        <f t="shared" si="39"/>
        <v>0</v>
      </c>
      <c r="AS49" s="428">
        <f t="shared" si="40"/>
        <v>0</v>
      </c>
      <c r="AT49" s="428">
        <f t="shared" si="41"/>
        <v>0</v>
      </c>
      <c r="AU49" s="428">
        <f t="shared" si="42"/>
        <v>0</v>
      </c>
      <c r="AV49" s="428">
        <f t="shared" si="43"/>
        <v>0</v>
      </c>
      <c r="AW49" s="428">
        <f t="shared" si="44"/>
        <v>0</v>
      </c>
      <c r="AX49" s="428">
        <f t="shared" si="45"/>
        <v>0</v>
      </c>
      <c r="AY49" s="428">
        <f t="shared" si="46"/>
        <v>0</v>
      </c>
      <c r="AZ49" s="428">
        <f t="shared" si="47"/>
        <v>0</v>
      </c>
      <c r="BA49" s="428">
        <f t="shared" si="11"/>
        <v>0</v>
      </c>
      <c r="BB49" s="428">
        <f t="shared" si="12"/>
        <v>0</v>
      </c>
      <c r="BC49" s="428">
        <f t="shared" si="13"/>
        <v>0</v>
      </c>
      <c r="BD49" s="428">
        <f t="shared" si="14"/>
        <v>0</v>
      </c>
      <c r="BF49" s="481">
        <f t="shared" si="49"/>
        <v>0</v>
      </c>
      <c r="BG49" s="481">
        <f>SUM(AW49:AZ49)</f>
        <v>0</v>
      </c>
      <c r="BH49" s="481">
        <f t="shared" si="48"/>
        <v>0</v>
      </c>
    </row>
    <row r="50" spans="1:60">
      <c r="C50" s="484"/>
      <c r="D50" s="485" t="s">
        <v>193</v>
      </c>
      <c r="E50" s="478"/>
      <c r="F50" s="479"/>
      <c r="G50" s="482"/>
      <c r="H50" s="428">
        <f t="shared" si="37"/>
        <v>0</v>
      </c>
      <c r="I50" s="428">
        <f t="shared" si="37"/>
        <v>0</v>
      </c>
      <c r="J50" s="428">
        <f t="shared" si="37"/>
        <v>0</v>
      </c>
      <c r="K50" s="428">
        <f t="shared" si="37"/>
        <v>0</v>
      </c>
      <c r="L50" s="428">
        <f t="shared" si="37"/>
        <v>0</v>
      </c>
      <c r="M50" s="428">
        <f t="shared" si="37"/>
        <v>0</v>
      </c>
      <c r="N50" s="428">
        <f t="shared" si="37"/>
        <v>0</v>
      </c>
      <c r="O50" s="428">
        <f t="shared" si="37"/>
        <v>0</v>
      </c>
      <c r="P50" s="428">
        <f t="shared" si="37"/>
        <v>0</v>
      </c>
      <c r="Q50" s="428">
        <f t="shared" si="37"/>
        <v>0</v>
      </c>
      <c r="R50" s="428">
        <f t="shared" si="37"/>
        <v>0</v>
      </c>
      <c r="S50" s="428">
        <f t="shared" si="37"/>
        <v>0</v>
      </c>
      <c r="T50" s="428">
        <f t="shared" si="37"/>
        <v>0</v>
      </c>
      <c r="U50" s="428">
        <f t="shared" si="37"/>
        <v>0</v>
      </c>
      <c r="V50" s="428">
        <f t="shared" si="37"/>
        <v>0</v>
      </c>
      <c r="W50" s="428">
        <f t="shared" si="37"/>
        <v>0</v>
      </c>
      <c r="X50" s="428">
        <f t="shared" si="38"/>
        <v>0</v>
      </c>
      <c r="Y50" s="428">
        <f t="shared" si="38"/>
        <v>0</v>
      </c>
      <c r="Z50" s="428">
        <f t="shared" si="38"/>
        <v>0</v>
      </c>
      <c r="AA50" s="428">
        <f t="shared" si="38"/>
        <v>0</v>
      </c>
      <c r="AB50" s="428">
        <f t="shared" si="38"/>
        <v>0</v>
      </c>
      <c r="AC50" s="428">
        <f t="shared" si="38"/>
        <v>0</v>
      </c>
      <c r="AD50" s="428">
        <f t="shared" si="38"/>
        <v>0</v>
      </c>
      <c r="AE50" s="428">
        <f t="shared" si="38"/>
        <v>0</v>
      </c>
      <c r="AF50" s="428">
        <f t="shared" si="38"/>
        <v>0</v>
      </c>
      <c r="AG50" s="428">
        <f t="shared" si="38"/>
        <v>0</v>
      </c>
      <c r="AH50" s="428">
        <f t="shared" si="38"/>
        <v>0</v>
      </c>
      <c r="AI50" s="428">
        <f t="shared" si="38"/>
        <v>0</v>
      </c>
      <c r="AJ50" s="428">
        <f t="shared" si="38"/>
        <v>0</v>
      </c>
      <c r="AK50" s="428">
        <f t="shared" si="38"/>
        <v>0</v>
      </c>
      <c r="AL50" s="428">
        <f t="shared" si="38"/>
        <v>0</v>
      </c>
      <c r="AM50" s="428">
        <f t="shared" si="38"/>
        <v>0</v>
      </c>
      <c r="AN50" s="428">
        <f t="shared" si="39"/>
        <v>0</v>
      </c>
      <c r="AO50" s="428">
        <f t="shared" si="39"/>
        <v>0</v>
      </c>
      <c r="AP50" s="428">
        <f t="shared" si="39"/>
        <v>0</v>
      </c>
      <c r="AQ50" s="428">
        <f t="shared" si="39"/>
        <v>0</v>
      </c>
      <c r="AS50" s="428">
        <f t="shared" si="40"/>
        <v>0</v>
      </c>
      <c r="AT50" s="428">
        <f t="shared" si="41"/>
        <v>0</v>
      </c>
      <c r="AU50" s="428">
        <f t="shared" si="42"/>
        <v>0</v>
      </c>
      <c r="AV50" s="428">
        <f t="shared" si="43"/>
        <v>0</v>
      </c>
      <c r="AW50" s="428">
        <f t="shared" si="44"/>
        <v>0</v>
      </c>
      <c r="AX50" s="428">
        <f t="shared" si="45"/>
        <v>0</v>
      </c>
      <c r="AY50" s="428">
        <f t="shared" si="46"/>
        <v>0</v>
      </c>
      <c r="AZ50" s="428">
        <f t="shared" si="47"/>
        <v>0</v>
      </c>
      <c r="BA50" s="428">
        <f t="shared" si="11"/>
        <v>0</v>
      </c>
      <c r="BB50" s="428">
        <f t="shared" si="12"/>
        <v>0</v>
      </c>
      <c r="BC50" s="428">
        <f t="shared" si="13"/>
        <v>0</v>
      </c>
      <c r="BD50" s="428">
        <f t="shared" si="14"/>
        <v>0</v>
      </c>
      <c r="BF50" s="481">
        <f t="shared" si="49"/>
        <v>0</v>
      </c>
      <c r="BG50" s="481">
        <f>SUM(AW50:AZ50)</f>
        <v>0</v>
      </c>
      <c r="BH50" s="481">
        <f t="shared" si="48"/>
        <v>0</v>
      </c>
    </row>
    <row r="51" spans="1:60">
      <c r="C51" s="484"/>
      <c r="D51" s="485"/>
      <c r="E51" s="486"/>
      <c r="F51" s="487"/>
      <c r="G51" s="487"/>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8"/>
      <c r="AO51" s="488"/>
      <c r="AP51" s="488"/>
      <c r="AQ51" s="488"/>
      <c r="AS51" s="488"/>
      <c r="AT51" s="488"/>
      <c r="AU51" s="488"/>
      <c r="AV51" s="488"/>
      <c r="AW51" s="488"/>
      <c r="AX51" s="488"/>
      <c r="AY51" s="488"/>
      <c r="AZ51" s="488"/>
      <c r="BA51" s="428"/>
      <c r="BB51" s="428"/>
      <c r="BC51" s="428"/>
      <c r="BD51" s="428"/>
      <c r="BF51" s="325"/>
      <c r="BG51" s="325"/>
      <c r="BH51" s="325"/>
    </row>
    <row r="52" spans="1:60">
      <c r="B52" s="533" t="str">
        <f>"TOTAL "&amp;B35</f>
        <v>TOTAL MARKETING</v>
      </c>
      <c r="C52" s="533"/>
      <c r="D52" s="489" t="s">
        <v>77</v>
      </c>
      <c r="E52" s="490"/>
      <c r="F52" s="489"/>
      <c r="G52" s="489"/>
      <c r="H52" s="491">
        <f t="shared" ref="H52:AQ52" si="51">COUNTIF(H37:H51,"&gt;0")</f>
        <v>0</v>
      </c>
      <c r="I52" s="491">
        <f t="shared" si="51"/>
        <v>0</v>
      </c>
      <c r="J52" s="491">
        <f t="shared" si="51"/>
        <v>1</v>
      </c>
      <c r="K52" s="491">
        <f t="shared" si="51"/>
        <v>1</v>
      </c>
      <c r="L52" s="491">
        <f t="shared" si="51"/>
        <v>1</v>
      </c>
      <c r="M52" s="491">
        <f t="shared" si="51"/>
        <v>1</v>
      </c>
      <c r="N52" s="491">
        <f t="shared" si="51"/>
        <v>2</v>
      </c>
      <c r="O52" s="491">
        <f t="shared" si="51"/>
        <v>2</v>
      </c>
      <c r="P52" s="491">
        <f t="shared" si="51"/>
        <v>3</v>
      </c>
      <c r="Q52" s="491">
        <f t="shared" si="51"/>
        <v>3</v>
      </c>
      <c r="R52" s="491">
        <f t="shared" si="51"/>
        <v>3</v>
      </c>
      <c r="S52" s="491">
        <f t="shared" si="51"/>
        <v>3</v>
      </c>
      <c r="T52" s="491">
        <f t="shared" si="51"/>
        <v>3</v>
      </c>
      <c r="U52" s="491">
        <f t="shared" si="51"/>
        <v>4</v>
      </c>
      <c r="V52" s="491">
        <f t="shared" si="51"/>
        <v>4</v>
      </c>
      <c r="W52" s="491">
        <f t="shared" si="51"/>
        <v>4</v>
      </c>
      <c r="X52" s="491">
        <f t="shared" si="51"/>
        <v>4</v>
      </c>
      <c r="Y52" s="491">
        <f t="shared" si="51"/>
        <v>4</v>
      </c>
      <c r="Z52" s="491">
        <f t="shared" si="51"/>
        <v>4</v>
      </c>
      <c r="AA52" s="491">
        <f t="shared" si="51"/>
        <v>5</v>
      </c>
      <c r="AB52" s="491">
        <f t="shared" si="51"/>
        <v>6</v>
      </c>
      <c r="AC52" s="491">
        <f t="shared" si="51"/>
        <v>6</v>
      </c>
      <c r="AD52" s="491">
        <f t="shared" si="51"/>
        <v>6</v>
      </c>
      <c r="AE52" s="491">
        <f t="shared" si="51"/>
        <v>6</v>
      </c>
      <c r="AF52" s="491">
        <f t="shared" si="51"/>
        <v>6</v>
      </c>
      <c r="AG52" s="491">
        <f t="shared" si="51"/>
        <v>6</v>
      </c>
      <c r="AH52" s="491">
        <f t="shared" si="51"/>
        <v>7</v>
      </c>
      <c r="AI52" s="491">
        <f t="shared" si="51"/>
        <v>7</v>
      </c>
      <c r="AJ52" s="491">
        <f t="shared" si="51"/>
        <v>7</v>
      </c>
      <c r="AK52" s="491">
        <f t="shared" si="51"/>
        <v>7</v>
      </c>
      <c r="AL52" s="491">
        <f t="shared" si="51"/>
        <v>7</v>
      </c>
      <c r="AM52" s="491">
        <f t="shared" si="51"/>
        <v>7</v>
      </c>
      <c r="AN52" s="491">
        <f t="shared" si="51"/>
        <v>8</v>
      </c>
      <c r="AO52" s="491">
        <f t="shared" si="51"/>
        <v>8</v>
      </c>
      <c r="AP52" s="491">
        <f t="shared" si="51"/>
        <v>8</v>
      </c>
      <c r="AQ52" s="491">
        <f t="shared" si="51"/>
        <v>8</v>
      </c>
      <c r="AS52" s="491">
        <f t="shared" ref="AS52:BD52" si="52">COUNTIF(AS37:AS51,"&gt;0")</f>
        <v>1</v>
      </c>
      <c r="AT52" s="491">
        <f t="shared" si="52"/>
        <v>1</v>
      </c>
      <c r="AU52" s="491">
        <f t="shared" si="52"/>
        <v>3</v>
      </c>
      <c r="AV52" s="491">
        <f t="shared" si="52"/>
        <v>3</v>
      </c>
      <c r="AW52" s="491">
        <f t="shared" si="52"/>
        <v>4</v>
      </c>
      <c r="AX52" s="491">
        <f t="shared" si="52"/>
        <v>4</v>
      </c>
      <c r="AY52" s="491">
        <f t="shared" si="52"/>
        <v>6</v>
      </c>
      <c r="AZ52" s="491">
        <f t="shared" si="52"/>
        <v>6</v>
      </c>
      <c r="BA52" s="491">
        <f t="shared" si="52"/>
        <v>7</v>
      </c>
      <c r="BB52" s="491">
        <f t="shared" si="52"/>
        <v>7</v>
      </c>
      <c r="BC52" s="491">
        <f t="shared" si="52"/>
        <v>8</v>
      </c>
      <c r="BD52" s="491">
        <f t="shared" si="52"/>
        <v>8</v>
      </c>
      <c r="BF52" s="491">
        <f>AV52</f>
        <v>3</v>
      </c>
      <c r="BG52" s="491">
        <f>AZ52</f>
        <v>6</v>
      </c>
      <c r="BH52" s="491">
        <f>BD52</f>
        <v>8</v>
      </c>
    </row>
    <row r="53" spans="1:60">
      <c r="B53" s="534"/>
      <c r="C53" s="534"/>
      <c r="D53" s="21" t="s">
        <v>119</v>
      </c>
      <c r="E53" s="81"/>
      <c r="F53" s="21"/>
      <c r="G53" s="21"/>
      <c r="H53" s="492">
        <f t="shared" ref="H53:AE53" si="53">SUM(H37:H51)</f>
        <v>0</v>
      </c>
      <c r="I53" s="492">
        <f t="shared" si="53"/>
        <v>0</v>
      </c>
      <c r="J53" s="492">
        <f t="shared" si="53"/>
        <v>10000</v>
      </c>
      <c r="K53" s="492">
        <f t="shared" si="53"/>
        <v>10000</v>
      </c>
      <c r="L53" s="492">
        <f t="shared" si="53"/>
        <v>10000</v>
      </c>
      <c r="M53" s="492">
        <f t="shared" si="53"/>
        <v>10000</v>
      </c>
      <c r="N53" s="492">
        <f t="shared" si="53"/>
        <v>20000</v>
      </c>
      <c r="O53" s="492">
        <f t="shared" si="53"/>
        <v>20000</v>
      </c>
      <c r="P53" s="492">
        <f t="shared" si="53"/>
        <v>25833.333333333332</v>
      </c>
      <c r="Q53" s="492">
        <f t="shared" si="53"/>
        <v>25833.333333333332</v>
      </c>
      <c r="R53" s="492">
        <f t="shared" si="53"/>
        <v>25833.333333333332</v>
      </c>
      <c r="S53" s="492">
        <f t="shared" si="53"/>
        <v>25833.333333333332</v>
      </c>
      <c r="T53" s="492">
        <f t="shared" si="53"/>
        <v>25833.333333333332</v>
      </c>
      <c r="U53" s="492">
        <f t="shared" si="53"/>
        <v>31666.666666666664</v>
      </c>
      <c r="V53" s="492">
        <f t="shared" si="53"/>
        <v>31966.666666666664</v>
      </c>
      <c r="W53" s="492">
        <f t="shared" si="53"/>
        <v>31966.666666666664</v>
      </c>
      <c r="X53" s="492">
        <f t="shared" si="53"/>
        <v>31966.666666666664</v>
      </c>
      <c r="Y53" s="492">
        <f t="shared" si="53"/>
        <v>31966.666666666664</v>
      </c>
      <c r="Z53" s="492">
        <f t="shared" si="53"/>
        <v>32266.666666666664</v>
      </c>
      <c r="AA53" s="492">
        <f t="shared" si="53"/>
        <v>38100</v>
      </c>
      <c r="AB53" s="492">
        <f t="shared" si="53"/>
        <v>44108.333333333336</v>
      </c>
      <c r="AC53" s="492">
        <f t="shared" si="53"/>
        <v>44108.333333333336</v>
      </c>
      <c r="AD53" s="492">
        <f t="shared" si="53"/>
        <v>44108.333333333336</v>
      </c>
      <c r="AE53" s="492">
        <f t="shared" si="53"/>
        <v>44108.333333333336</v>
      </c>
      <c r="AF53" s="492">
        <f t="shared" ref="AF53:AQ53" si="54">SUM(AF37:AF51)</f>
        <v>44108.333333333336</v>
      </c>
      <c r="AG53" s="492">
        <f t="shared" si="54"/>
        <v>44283.333333333336</v>
      </c>
      <c r="AH53" s="492">
        <f t="shared" si="54"/>
        <v>49283.333333333336</v>
      </c>
      <c r="AI53" s="492">
        <f t="shared" si="54"/>
        <v>49283.333333333336</v>
      </c>
      <c r="AJ53" s="492">
        <f t="shared" si="54"/>
        <v>49283.333333333336</v>
      </c>
      <c r="AK53" s="492">
        <f t="shared" si="54"/>
        <v>49283.333333333336</v>
      </c>
      <c r="AL53" s="492">
        <f t="shared" si="54"/>
        <v>49283.333333333336</v>
      </c>
      <c r="AM53" s="492">
        <f t="shared" si="54"/>
        <v>49458.333333333336</v>
      </c>
      <c r="AN53" s="492">
        <f t="shared" si="54"/>
        <v>54633.333333333336</v>
      </c>
      <c r="AO53" s="492">
        <f t="shared" si="54"/>
        <v>54633.333333333336</v>
      </c>
      <c r="AP53" s="492">
        <f t="shared" si="54"/>
        <v>54633.333333333336</v>
      </c>
      <c r="AQ53" s="492">
        <f t="shared" si="54"/>
        <v>54633.333333333336</v>
      </c>
      <c r="AS53" s="492">
        <f t="shared" ref="AS53:AX53" si="55">SUM(AS37:AS51)</f>
        <v>10000</v>
      </c>
      <c r="AT53" s="492">
        <f t="shared" si="55"/>
        <v>30000</v>
      </c>
      <c r="AU53" s="492">
        <f t="shared" si="55"/>
        <v>65833.333333333328</v>
      </c>
      <c r="AV53" s="492">
        <f t="shared" si="55"/>
        <v>77500</v>
      </c>
      <c r="AW53" s="492">
        <f t="shared" si="55"/>
        <v>89466.666666666672</v>
      </c>
      <c r="AX53" s="492">
        <f t="shared" si="55"/>
        <v>95900</v>
      </c>
      <c r="AY53" s="492">
        <f>SUM(AY37:AY51)</f>
        <v>114475</v>
      </c>
      <c r="AZ53" s="492">
        <f>SUM(AZ37:AZ51)</f>
        <v>132325</v>
      </c>
      <c r="BA53" s="492">
        <f t="shared" ref="BA53:BC53" si="56">SUM(BA37:BA51)</f>
        <v>137675</v>
      </c>
      <c r="BB53" s="492">
        <f t="shared" si="56"/>
        <v>147850</v>
      </c>
      <c r="BC53" s="492">
        <f t="shared" si="56"/>
        <v>153375</v>
      </c>
      <c r="BD53" s="492">
        <f>SUM(BD37:BD51)</f>
        <v>163900</v>
      </c>
      <c r="BF53" s="492">
        <f>SUM(BF37:BF51)</f>
        <v>183333.33333333334</v>
      </c>
      <c r="BG53" s="492">
        <f>SUM(BG37:BG51)</f>
        <v>432166.66666666669</v>
      </c>
      <c r="BH53" s="492">
        <f>SUM(BH37:BH51)</f>
        <v>602800</v>
      </c>
    </row>
    <row r="54" spans="1:60">
      <c r="B54" s="534"/>
      <c r="C54" s="534"/>
      <c r="D54" s="21" t="s">
        <v>183</v>
      </c>
      <c r="E54" s="493"/>
      <c r="F54" s="21"/>
      <c r="G54" s="21"/>
      <c r="H54" s="492">
        <f t="shared" ref="H54:AQ54" si="57">H53*$C$6</f>
        <v>0</v>
      </c>
      <c r="I54" s="492">
        <f t="shared" si="57"/>
        <v>0</v>
      </c>
      <c r="J54" s="492">
        <f t="shared" si="57"/>
        <v>1000</v>
      </c>
      <c r="K54" s="492">
        <f t="shared" si="57"/>
        <v>1000</v>
      </c>
      <c r="L54" s="492">
        <f t="shared" si="57"/>
        <v>1000</v>
      </c>
      <c r="M54" s="492">
        <f t="shared" si="57"/>
        <v>1000</v>
      </c>
      <c r="N54" s="492">
        <f t="shared" si="57"/>
        <v>2000</v>
      </c>
      <c r="O54" s="492">
        <f t="shared" si="57"/>
        <v>2000</v>
      </c>
      <c r="P54" s="492">
        <f t="shared" si="57"/>
        <v>2583.3333333333335</v>
      </c>
      <c r="Q54" s="492">
        <f t="shared" si="57"/>
        <v>2583.3333333333335</v>
      </c>
      <c r="R54" s="492">
        <f t="shared" si="57"/>
        <v>2583.3333333333335</v>
      </c>
      <c r="S54" s="492">
        <f t="shared" si="57"/>
        <v>2583.3333333333335</v>
      </c>
      <c r="T54" s="492">
        <f t="shared" si="57"/>
        <v>2583.3333333333335</v>
      </c>
      <c r="U54" s="492">
        <f t="shared" si="57"/>
        <v>3166.6666666666665</v>
      </c>
      <c r="V54" s="492">
        <f t="shared" si="57"/>
        <v>3196.6666666666665</v>
      </c>
      <c r="W54" s="492">
        <f t="shared" si="57"/>
        <v>3196.6666666666665</v>
      </c>
      <c r="X54" s="492">
        <f t="shared" si="57"/>
        <v>3196.6666666666665</v>
      </c>
      <c r="Y54" s="492">
        <f t="shared" si="57"/>
        <v>3196.6666666666665</v>
      </c>
      <c r="Z54" s="492">
        <f t="shared" si="57"/>
        <v>3226.6666666666665</v>
      </c>
      <c r="AA54" s="492">
        <f t="shared" si="57"/>
        <v>3810</v>
      </c>
      <c r="AB54" s="492">
        <f t="shared" si="57"/>
        <v>4410.8333333333339</v>
      </c>
      <c r="AC54" s="492">
        <f t="shared" si="57"/>
        <v>4410.8333333333339</v>
      </c>
      <c r="AD54" s="492">
        <f t="shared" si="57"/>
        <v>4410.8333333333339</v>
      </c>
      <c r="AE54" s="492">
        <f t="shared" si="57"/>
        <v>4410.8333333333339</v>
      </c>
      <c r="AF54" s="492">
        <f t="shared" si="57"/>
        <v>4410.8333333333339</v>
      </c>
      <c r="AG54" s="492">
        <f t="shared" si="57"/>
        <v>4428.3333333333339</v>
      </c>
      <c r="AH54" s="492">
        <f t="shared" si="57"/>
        <v>4928.3333333333339</v>
      </c>
      <c r="AI54" s="492">
        <f t="shared" si="57"/>
        <v>4928.3333333333339</v>
      </c>
      <c r="AJ54" s="492">
        <f t="shared" si="57"/>
        <v>4928.3333333333339</v>
      </c>
      <c r="AK54" s="492">
        <f t="shared" si="57"/>
        <v>4928.3333333333339</v>
      </c>
      <c r="AL54" s="492">
        <f t="shared" si="57"/>
        <v>4928.3333333333339</v>
      </c>
      <c r="AM54" s="492">
        <f t="shared" si="57"/>
        <v>4945.8333333333339</v>
      </c>
      <c r="AN54" s="492">
        <f t="shared" si="57"/>
        <v>5463.3333333333339</v>
      </c>
      <c r="AO54" s="492">
        <f t="shared" si="57"/>
        <v>5463.3333333333339</v>
      </c>
      <c r="AP54" s="492">
        <f t="shared" si="57"/>
        <v>5463.3333333333339</v>
      </c>
      <c r="AQ54" s="492">
        <f t="shared" si="57"/>
        <v>5463.3333333333339</v>
      </c>
      <c r="AS54" s="492">
        <f>AS53*$C$6</f>
        <v>1000</v>
      </c>
      <c r="AT54" s="492">
        <f t="shared" ref="AT54:AY54" si="58">AT53*$C$6</f>
        <v>3000</v>
      </c>
      <c r="AU54" s="492">
        <f t="shared" si="58"/>
        <v>6583.333333333333</v>
      </c>
      <c r="AV54" s="492">
        <f t="shared" si="58"/>
        <v>7750</v>
      </c>
      <c r="AW54" s="492">
        <f t="shared" si="58"/>
        <v>8946.6666666666679</v>
      </c>
      <c r="AX54" s="492">
        <f t="shared" si="58"/>
        <v>9590</v>
      </c>
      <c r="AY54" s="492">
        <f t="shared" si="58"/>
        <v>11447.5</v>
      </c>
      <c r="AZ54" s="492">
        <f>AZ53*$C$6</f>
        <v>13232.5</v>
      </c>
      <c r="BA54" s="492">
        <f t="shared" ref="BA54:BC54" si="59">BA53*$C$6</f>
        <v>13767.5</v>
      </c>
      <c r="BB54" s="492">
        <f t="shared" si="59"/>
        <v>14785</v>
      </c>
      <c r="BC54" s="492">
        <f t="shared" si="59"/>
        <v>15337.5</v>
      </c>
      <c r="BD54" s="492">
        <f>BD53*$C$6</f>
        <v>16390</v>
      </c>
      <c r="BF54" s="492">
        <f>BF53*$C$6</f>
        <v>18333.333333333336</v>
      </c>
      <c r="BG54" s="492">
        <f>BG53*$C$6</f>
        <v>43216.666666666672</v>
      </c>
      <c r="BH54" s="492">
        <f>BH53*$C$6</f>
        <v>60280</v>
      </c>
    </row>
    <row r="55" spans="1:60">
      <c r="B55" s="534"/>
      <c r="C55" s="534"/>
      <c r="D55" s="21" t="s">
        <v>182</v>
      </c>
      <c r="E55" s="493"/>
      <c r="F55" s="21"/>
      <c r="G55" s="21"/>
      <c r="H55" s="492">
        <f>H53*$C$5</f>
        <v>0</v>
      </c>
      <c r="I55" s="492">
        <f t="shared" ref="I55:AQ55" si="60">I53*$C$5</f>
        <v>0</v>
      </c>
      <c r="J55" s="492">
        <f t="shared" si="60"/>
        <v>864.99999999999989</v>
      </c>
      <c r="K55" s="492">
        <f t="shared" si="60"/>
        <v>864.99999999999989</v>
      </c>
      <c r="L55" s="492">
        <f t="shared" si="60"/>
        <v>864.99999999999989</v>
      </c>
      <c r="M55" s="492">
        <f t="shared" si="60"/>
        <v>864.99999999999989</v>
      </c>
      <c r="N55" s="492">
        <f t="shared" si="60"/>
        <v>1729.9999999999998</v>
      </c>
      <c r="O55" s="492">
        <f t="shared" si="60"/>
        <v>1729.9999999999998</v>
      </c>
      <c r="P55" s="492">
        <f t="shared" si="60"/>
        <v>2234.583333333333</v>
      </c>
      <c r="Q55" s="492">
        <f t="shared" si="60"/>
        <v>2234.583333333333</v>
      </c>
      <c r="R55" s="492">
        <f t="shared" si="60"/>
        <v>2234.583333333333</v>
      </c>
      <c r="S55" s="492">
        <f t="shared" si="60"/>
        <v>2234.583333333333</v>
      </c>
      <c r="T55" s="492">
        <f t="shared" si="60"/>
        <v>2234.583333333333</v>
      </c>
      <c r="U55" s="492">
        <f t="shared" si="60"/>
        <v>2739.1666666666661</v>
      </c>
      <c r="V55" s="492">
        <f t="shared" si="60"/>
        <v>2765.1166666666663</v>
      </c>
      <c r="W55" s="492">
        <f t="shared" si="60"/>
        <v>2765.1166666666663</v>
      </c>
      <c r="X55" s="492">
        <f t="shared" si="60"/>
        <v>2765.1166666666663</v>
      </c>
      <c r="Y55" s="492">
        <f t="shared" si="60"/>
        <v>2765.1166666666663</v>
      </c>
      <c r="Z55" s="492">
        <f t="shared" si="60"/>
        <v>2791.0666666666662</v>
      </c>
      <c r="AA55" s="492">
        <f t="shared" si="60"/>
        <v>3295.6499999999996</v>
      </c>
      <c r="AB55" s="492">
        <f t="shared" si="60"/>
        <v>3815.3708333333334</v>
      </c>
      <c r="AC55" s="492">
        <f t="shared" si="60"/>
        <v>3815.3708333333334</v>
      </c>
      <c r="AD55" s="492">
        <f t="shared" si="60"/>
        <v>3815.3708333333334</v>
      </c>
      <c r="AE55" s="492">
        <f t="shared" si="60"/>
        <v>3815.3708333333334</v>
      </c>
      <c r="AF55" s="492">
        <f t="shared" si="60"/>
        <v>3815.3708333333334</v>
      </c>
      <c r="AG55" s="492">
        <f t="shared" si="60"/>
        <v>3830.5083333333332</v>
      </c>
      <c r="AH55" s="492">
        <f t="shared" si="60"/>
        <v>4263.0083333333332</v>
      </c>
      <c r="AI55" s="492">
        <f t="shared" si="60"/>
        <v>4263.0083333333332</v>
      </c>
      <c r="AJ55" s="492">
        <f t="shared" si="60"/>
        <v>4263.0083333333332</v>
      </c>
      <c r="AK55" s="492">
        <f t="shared" si="60"/>
        <v>4263.0083333333332</v>
      </c>
      <c r="AL55" s="492">
        <f t="shared" si="60"/>
        <v>4263.0083333333332</v>
      </c>
      <c r="AM55" s="492">
        <f t="shared" si="60"/>
        <v>4278.145833333333</v>
      </c>
      <c r="AN55" s="492">
        <f t="shared" si="60"/>
        <v>4725.7833333333328</v>
      </c>
      <c r="AO55" s="492">
        <f t="shared" si="60"/>
        <v>4725.7833333333328</v>
      </c>
      <c r="AP55" s="492">
        <f t="shared" si="60"/>
        <v>4725.7833333333328</v>
      </c>
      <c r="AQ55" s="492">
        <f t="shared" si="60"/>
        <v>4725.7833333333328</v>
      </c>
      <c r="AS55" s="492">
        <f t="shared" ref="AS55:AY55" si="61">AS53*$C$5</f>
        <v>864.99999999999989</v>
      </c>
      <c r="AT55" s="492">
        <f t="shared" si="61"/>
        <v>2595</v>
      </c>
      <c r="AU55" s="492">
        <f t="shared" si="61"/>
        <v>5694.5833333333321</v>
      </c>
      <c r="AV55" s="492">
        <f t="shared" si="61"/>
        <v>6703.7499999999991</v>
      </c>
      <c r="AW55" s="492">
        <f t="shared" si="61"/>
        <v>7738.8666666666668</v>
      </c>
      <c r="AX55" s="492">
        <f t="shared" si="61"/>
        <v>8295.3499999999985</v>
      </c>
      <c r="AY55" s="492">
        <f t="shared" si="61"/>
        <v>9902.0874999999996</v>
      </c>
      <c r="AZ55" s="492">
        <f>AZ53*$C$5</f>
        <v>11446.112499999999</v>
      </c>
      <c r="BA55" s="492">
        <f t="shared" ref="BA55:BD55" si="62">BA53*$C$5</f>
        <v>11908.887499999999</v>
      </c>
      <c r="BB55" s="492">
        <f t="shared" si="62"/>
        <v>12789.025</v>
      </c>
      <c r="BC55" s="492">
        <f t="shared" si="62"/>
        <v>13266.937499999998</v>
      </c>
      <c r="BD55" s="492">
        <f t="shared" si="62"/>
        <v>14177.349999999999</v>
      </c>
      <c r="BF55" s="492">
        <f>BF53*$C$5</f>
        <v>15858.333333333332</v>
      </c>
      <c r="BG55" s="492">
        <f>BG53*$C$5</f>
        <v>37382.416666666664</v>
      </c>
      <c r="BH55" s="492">
        <f>BH53*$C$5</f>
        <v>52142.2</v>
      </c>
    </row>
    <row r="56" spans="1:60">
      <c r="B56" s="534"/>
      <c r="C56" s="534"/>
      <c r="D56" s="494" t="s">
        <v>194</v>
      </c>
      <c r="E56" s="495"/>
      <c r="F56" s="494"/>
      <c r="G56" s="494"/>
      <c r="H56" s="496">
        <f t="shared" ref="H56:AQ56" si="63">SUM(H53:H55)</f>
        <v>0</v>
      </c>
      <c r="I56" s="496">
        <f t="shared" si="63"/>
        <v>0</v>
      </c>
      <c r="J56" s="496">
        <f t="shared" si="63"/>
        <v>11865</v>
      </c>
      <c r="K56" s="496">
        <f t="shared" si="63"/>
        <v>11865</v>
      </c>
      <c r="L56" s="496">
        <f t="shared" si="63"/>
        <v>11865</v>
      </c>
      <c r="M56" s="496">
        <f t="shared" si="63"/>
        <v>11865</v>
      </c>
      <c r="N56" s="496">
        <f t="shared" si="63"/>
        <v>23730</v>
      </c>
      <c r="O56" s="496">
        <f t="shared" si="63"/>
        <v>23730</v>
      </c>
      <c r="P56" s="496">
        <f t="shared" si="63"/>
        <v>30651.249999999996</v>
      </c>
      <c r="Q56" s="496">
        <f t="shared" si="63"/>
        <v>30651.249999999996</v>
      </c>
      <c r="R56" s="496">
        <f t="shared" si="63"/>
        <v>30651.249999999996</v>
      </c>
      <c r="S56" s="496">
        <f t="shared" si="63"/>
        <v>30651.249999999996</v>
      </c>
      <c r="T56" s="496">
        <f t="shared" si="63"/>
        <v>30651.249999999996</v>
      </c>
      <c r="U56" s="496">
        <f t="shared" si="63"/>
        <v>37572.499999999993</v>
      </c>
      <c r="V56" s="496">
        <f t="shared" si="63"/>
        <v>37928.449999999997</v>
      </c>
      <c r="W56" s="496">
        <f t="shared" si="63"/>
        <v>37928.449999999997</v>
      </c>
      <c r="X56" s="496">
        <f t="shared" si="63"/>
        <v>37928.449999999997</v>
      </c>
      <c r="Y56" s="496">
        <f t="shared" si="63"/>
        <v>37928.449999999997</v>
      </c>
      <c r="Z56" s="496">
        <f t="shared" si="63"/>
        <v>38284.399999999994</v>
      </c>
      <c r="AA56" s="496">
        <f t="shared" si="63"/>
        <v>45205.65</v>
      </c>
      <c r="AB56" s="496">
        <f t="shared" si="63"/>
        <v>52334.537500000006</v>
      </c>
      <c r="AC56" s="496">
        <f t="shared" si="63"/>
        <v>52334.537500000006</v>
      </c>
      <c r="AD56" s="496">
        <f t="shared" si="63"/>
        <v>52334.537500000006</v>
      </c>
      <c r="AE56" s="496">
        <f t="shared" si="63"/>
        <v>52334.537500000006</v>
      </c>
      <c r="AF56" s="496">
        <f t="shared" si="63"/>
        <v>52334.537500000006</v>
      </c>
      <c r="AG56" s="496">
        <f t="shared" si="63"/>
        <v>52542.175000000003</v>
      </c>
      <c r="AH56" s="496">
        <f t="shared" si="63"/>
        <v>58474.675000000003</v>
      </c>
      <c r="AI56" s="496">
        <f t="shared" si="63"/>
        <v>58474.675000000003</v>
      </c>
      <c r="AJ56" s="496">
        <f t="shared" si="63"/>
        <v>58474.675000000003</v>
      </c>
      <c r="AK56" s="496">
        <f t="shared" si="63"/>
        <v>58474.675000000003</v>
      </c>
      <c r="AL56" s="496">
        <f t="shared" si="63"/>
        <v>58474.675000000003</v>
      </c>
      <c r="AM56" s="496">
        <f t="shared" si="63"/>
        <v>58682.312500000007</v>
      </c>
      <c r="AN56" s="496">
        <f t="shared" si="63"/>
        <v>64822.450000000004</v>
      </c>
      <c r="AO56" s="496">
        <f t="shared" si="63"/>
        <v>64822.450000000004</v>
      </c>
      <c r="AP56" s="496">
        <f t="shared" si="63"/>
        <v>64822.450000000004</v>
      </c>
      <c r="AQ56" s="496">
        <f t="shared" si="63"/>
        <v>64822.450000000004</v>
      </c>
      <c r="AR56" s="497"/>
      <c r="AS56" s="496">
        <f t="shared" ref="AS56:AY56" si="64">SUM(AS53:AS55)</f>
        <v>11865</v>
      </c>
      <c r="AT56" s="496">
        <f t="shared" si="64"/>
        <v>35595</v>
      </c>
      <c r="AU56" s="496">
        <f t="shared" si="64"/>
        <v>78111.249999999985</v>
      </c>
      <c r="AV56" s="496">
        <f t="shared" si="64"/>
        <v>91953.75</v>
      </c>
      <c r="AW56" s="496">
        <f t="shared" si="64"/>
        <v>106152.20000000001</v>
      </c>
      <c r="AX56" s="496">
        <f t="shared" si="64"/>
        <v>113785.35</v>
      </c>
      <c r="AY56" s="496">
        <f t="shared" si="64"/>
        <v>135824.58749999999</v>
      </c>
      <c r="AZ56" s="496">
        <f>SUM(AZ53:AZ55)</f>
        <v>157003.61249999999</v>
      </c>
      <c r="BA56" s="496">
        <f t="shared" ref="BA56:BB56" si="65">SUM(BA53:BA55)</f>
        <v>163351.38750000001</v>
      </c>
      <c r="BB56" s="496">
        <f t="shared" si="65"/>
        <v>175424.02499999999</v>
      </c>
      <c r="BC56" s="496">
        <f>SUM(BC53:BC55)</f>
        <v>181979.4375</v>
      </c>
      <c r="BD56" s="496">
        <f>SUM(BD53:BD55)</f>
        <v>194467.35</v>
      </c>
      <c r="BE56" s="497"/>
      <c r="BF56" s="496">
        <f>SUM(BF53:BF55)</f>
        <v>217525.00000000003</v>
      </c>
      <c r="BG56" s="496">
        <f>SUM(BG53:BG55)</f>
        <v>512765.75000000006</v>
      </c>
      <c r="BH56" s="496">
        <f>SUM(BH53:BH55)</f>
        <v>715222.2</v>
      </c>
    </row>
    <row r="57" spans="1:60">
      <c r="B57" s="535"/>
      <c r="C57" s="535"/>
      <c r="D57" s="494" t="s">
        <v>195</v>
      </c>
      <c r="E57" s="495"/>
      <c r="F57" s="494"/>
      <c r="G57" s="494"/>
      <c r="H57" s="496">
        <f>IFERROR(H56/H52,0)</f>
        <v>0</v>
      </c>
      <c r="I57" s="496">
        <f t="shared" ref="I57:AQ57" si="66">IFERROR(I56/I52,0)</f>
        <v>0</v>
      </c>
      <c r="J57" s="496">
        <f t="shared" si="66"/>
        <v>11865</v>
      </c>
      <c r="K57" s="496">
        <f t="shared" si="66"/>
        <v>11865</v>
      </c>
      <c r="L57" s="496">
        <f t="shared" si="66"/>
        <v>11865</v>
      </c>
      <c r="M57" s="496">
        <f t="shared" si="66"/>
        <v>11865</v>
      </c>
      <c r="N57" s="496">
        <f t="shared" si="66"/>
        <v>11865</v>
      </c>
      <c r="O57" s="496">
        <f t="shared" si="66"/>
        <v>11865</v>
      </c>
      <c r="P57" s="496">
        <f t="shared" si="66"/>
        <v>10217.083333333332</v>
      </c>
      <c r="Q57" s="496">
        <f t="shared" si="66"/>
        <v>10217.083333333332</v>
      </c>
      <c r="R57" s="496">
        <f t="shared" si="66"/>
        <v>10217.083333333332</v>
      </c>
      <c r="S57" s="496">
        <f t="shared" si="66"/>
        <v>10217.083333333332</v>
      </c>
      <c r="T57" s="496">
        <f t="shared" si="66"/>
        <v>10217.083333333332</v>
      </c>
      <c r="U57" s="496">
        <f t="shared" si="66"/>
        <v>9393.1249999999982</v>
      </c>
      <c r="V57" s="496">
        <f t="shared" si="66"/>
        <v>9482.1124999999993</v>
      </c>
      <c r="W57" s="496">
        <f t="shared" si="66"/>
        <v>9482.1124999999993</v>
      </c>
      <c r="X57" s="496">
        <f t="shared" si="66"/>
        <v>9482.1124999999993</v>
      </c>
      <c r="Y57" s="496">
        <f t="shared" si="66"/>
        <v>9482.1124999999993</v>
      </c>
      <c r="Z57" s="496">
        <f t="shared" si="66"/>
        <v>9571.0999999999985</v>
      </c>
      <c r="AA57" s="496">
        <f t="shared" si="66"/>
        <v>9041.130000000001</v>
      </c>
      <c r="AB57" s="496">
        <f t="shared" si="66"/>
        <v>8722.4229166666682</v>
      </c>
      <c r="AC57" s="496">
        <f t="shared" si="66"/>
        <v>8722.4229166666682</v>
      </c>
      <c r="AD57" s="496">
        <f t="shared" si="66"/>
        <v>8722.4229166666682</v>
      </c>
      <c r="AE57" s="496">
        <f t="shared" si="66"/>
        <v>8722.4229166666682</v>
      </c>
      <c r="AF57" s="496">
        <f t="shared" si="66"/>
        <v>8722.4229166666682</v>
      </c>
      <c r="AG57" s="496">
        <f t="shared" si="66"/>
        <v>8757.0291666666672</v>
      </c>
      <c r="AH57" s="496">
        <f t="shared" si="66"/>
        <v>8353.5249999999996</v>
      </c>
      <c r="AI57" s="496">
        <f t="shared" si="66"/>
        <v>8353.5249999999996</v>
      </c>
      <c r="AJ57" s="496">
        <f t="shared" si="66"/>
        <v>8353.5249999999996</v>
      </c>
      <c r="AK57" s="496">
        <f t="shared" si="66"/>
        <v>8353.5249999999996</v>
      </c>
      <c r="AL57" s="496">
        <f t="shared" si="66"/>
        <v>8353.5249999999996</v>
      </c>
      <c r="AM57" s="496">
        <f t="shared" si="66"/>
        <v>8383.1875000000018</v>
      </c>
      <c r="AN57" s="496">
        <f t="shared" si="66"/>
        <v>8102.8062500000005</v>
      </c>
      <c r="AO57" s="496">
        <f t="shared" si="66"/>
        <v>8102.8062500000005</v>
      </c>
      <c r="AP57" s="496">
        <f t="shared" si="66"/>
        <v>8102.8062500000005</v>
      </c>
      <c r="AQ57" s="496">
        <f t="shared" si="66"/>
        <v>8102.8062500000005</v>
      </c>
      <c r="AR57" s="17"/>
      <c r="AS57" s="496">
        <f>AS56/AS52</f>
        <v>11865</v>
      </c>
      <c r="AT57" s="496">
        <f t="shared" ref="AT57:AY57" si="67">AT56/AT52</f>
        <v>35595</v>
      </c>
      <c r="AU57" s="496">
        <f t="shared" si="67"/>
        <v>26037.083333333328</v>
      </c>
      <c r="AV57" s="496">
        <f t="shared" si="67"/>
        <v>30651.25</v>
      </c>
      <c r="AW57" s="496">
        <f t="shared" si="67"/>
        <v>26538.050000000003</v>
      </c>
      <c r="AX57" s="496">
        <f t="shared" si="67"/>
        <v>28446.337500000001</v>
      </c>
      <c r="AY57" s="496">
        <f t="shared" si="67"/>
        <v>22637.431249999998</v>
      </c>
      <c r="AZ57" s="496">
        <f>AZ56/AZ52</f>
        <v>26167.268749999999</v>
      </c>
      <c r="BA57" s="496">
        <f>BA56/BA52</f>
        <v>23335.912500000002</v>
      </c>
      <c r="BB57" s="496">
        <f>BB56/BB52</f>
        <v>25060.575000000001</v>
      </c>
      <c r="BC57" s="496">
        <f>BC56/BC52</f>
        <v>22747.4296875</v>
      </c>
      <c r="BD57" s="496">
        <f>BD56/BD52</f>
        <v>24308.418750000001</v>
      </c>
      <c r="BE57" s="17"/>
      <c r="BF57" s="496">
        <f>BF56/BF52</f>
        <v>72508.333333333343</v>
      </c>
      <c r="BG57" s="496">
        <f>BG56/BG52</f>
        <v>85460.958333333343</v>
      </c>
      <c r="BH57" s="496">
        <f>BH56/BH52</f>
        <v>89402.774999999994</v>
      </c>
    </row>
    <row r="58" spans="1:60">
      <c r="BA58" s="428"/>
      <c r="BB58" s="428"/>
      <c r="BC58" s="428"/>
      <c r="BD58" s="428"/>
      <c r="BF58" s="325"/>
      <c r="BG58" s="325"/>
      <c r="BH58" s="325"/>
    </row>
    <row r="59" spans="1:60" ht="13.5" thickBot="1">
      <c r="BA59" s="428"/>
      <c r="BB59" s="428"/>
      <c r="BC59" s="428"/>
      <c r="BD59" s="428"/>
      <c r="BF59" s="325"/>
      <c r="BG59" s="325"/>
      <c r="BH59" s="325"/>
    </row>
    <row r="60" spans="1:60" ht="13.5" thickBot="1">
      <c r="A60" s="1" t="s">
        <v>0</v>
      </c>
      <c r="B60" s="476" t="s">
        <v>202</v>
      </c>
      <c r="C60" s="83"/>
      <c r="D60" s="87"/>
      <c r="E60" s="498"/>
      <c r="F60" s="499"/>
      <c r="G60" s="499"/>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S60" s="86"/>
      <c r="AT60" s="86"/>
      <c r="AU60" s="86"/>
      <c r="AV60" s="86"/>
      <c r="AW60" s="86"/>
      <c r="AX60" s="86"/>
      <c r="AY60" s="86"/>
      <c r="AZ60" s="86"/>
      <c r="BA60" s="428"/>
      <c r="BB60" s="428"/>
      <c r="BC60" s="428"/>
      <c r="BD60" s="428"/>
      <c r="BF60" s="325"/>
      <c r="BG60" s="325"/>
      <c r="BH60" s="325"/>
    </row>
    <row r="61" spans="1:60">
      <c r="B61" s="424"/>
      <c r="C61" s="424"/>
      <c r="D61" s="87"/>
      <c r="E61" s="498"/>
      <c r="F61" s="499"/>
      <c r="G61" s="499"/>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S61" s="86"/>
      <c r="AT61" s="86"/>
      <c r="AU61" s="86"/>
      <c r="AV61" s="86"/>
      <c r="AW61" s="86"/>
      <c r="AX61" s="86"/>
      <c r="AY61" s="86"/>
      <c r="AZ61" s="86"/>
      <c r="BA61" s="428"/>
      <c r="BB61" s="428"/>
      <c r="BC61" s="428"/>
      <c r="BD61" s="428"/>
      <c r="BF61" s="325"/>
      <c r="BG61" s="325"/>
      <c r="BH61" s="325"/>
    </row>
    <row r="62" spans="1:60">
      <c r="C62" s="427"/>
      <c r="D62" s="506" t="s">
        <v>218</v>
      </c>
      <c r="E62" s="478">
        <v>120000</v>
      </c>
      <c r="F62" s="507">
        <v>43831</v>
      </c>
      <c r="G62" s="482"/>
      <c r="H62" s="428">
        <f t="shared" ref="H62:W77" si="68">IF(AND(H$8&gt;=$F62,OR($G62+30&gt;H$8,$G62=0)),IF(H$8-$F62&gt;365,($E62*(1+$C$4))/12,$E62/12),0)</f>
        <v>10000</v>
      </c>
      <c r="I62" s="428">
        <f t="shared" si="68"/>
        <v>10000</v>
      </c>
      <c r="J62" s="428">
        <f t="shared" si="68"/>
        <v>10000</v>
      </c>
      <c r="K62" s="428">
        <f t="shared" si="68"/>
        <v>10000</v>
      </c>
      <c r="L62" s="428">
        <f t="shared" si="68"/>
        <v>10000</v>
      </c>
      <c r="M62" s="428">
        <f t="shared" si="68"/>
        <v>10000</v>
      </c>
      <c r="N62" s="428">
        <f t="shared" si="68"/>
        <v>10000</v>
      </c>
      <c r="O62" s="428">
        <f t="shared" si="68"/>
        <v>10000</v>
      </c>
      <c r="P62" s="428">
        <f t="shared" si="68"/>
        <v>10000</v>
      </c>
      <c r="Q62" s="428">
        <f t="shared" si="68"/>
        <v>10000</v>
      </c>
      <c r="R62" s="428">
        <f t="shared" si="68"/>
        <v>10000</v>
      </c>
      <c r="S62" s="428">
        <f t="shared" si="68"/>
        <v>10000</v>
      </c>
      <c r="T62" s="428">
        <f t="shared" si="68"/>
        <v>10300</v>
      </c>
      <c r="U62" s="428">
        <f t="shared" si="68"/>
        <v>10300</v>
      </c>
      <c r="V62" s="428">
        <f t="shared" si="68"/>
        <v>10300</v>
      </c>
      <c r="W62" s="428">
        <f t="shared" si="68"/>
        <v>10300</v>
      </c>
      <c r="X62" s="428">
        <f t="shared" ref="X62:AM77" si="69">IF(AND(X$8&gt;=$F62,OR($G62+30&gt;X$8,$G62=0)),IF(X$8-$F62&gt;365,($E62*(1+$C$4))/12,$E62/12),0)</f>
        <v>10300</v>
      </c>
      <c r="Y62" s="428">
        <f t="shared" si="69"/>
        <v>10300</v>
      </c>
      <c r="Z62" s="428">
        <f t="shared" si="69"/>
        <v>10300</v>
      </c>
      <c r="AA62" s="428">
        <f t="shared" si="69"/>
        <v>10300</v>
      </c>
      <c r="AB62" s="428">
        <f t="shared" si="69"/>
        <v>10300</v>
      </c>
      <c r="AC62" s="428">
        <f t="shared" si="69"/>
        <v>10300</v>
      </c>
      <c r="AD62" s="428">
        <f t="shared" si="69"/>
        <v>10300</v>
      </c>
      <c r="AE62" s="428">
        <f t="shared" si="69"/>
        <v>10300</v>
      </c>
      <c r="AF62" s="428">
        <f t="shared" si="69"/>
        <v>10300</v>
      </c>
      <c r="AG62" s="428">
        <f t="shared" si="69"/>
        <v>10300</v>
      </c>
      <c r="AH62" s="428">
        <f t="shared" si="69"/>
        <v>10300</v>
      </c>
      <c r="AI62" s="428">
        <f t="shared" si="69"/>
        <v>10300</v>
      </c>
      <c r="AJ62" s="428">
        <f t="shared" si="69"/>
        <v>10300</v>
      </c>
      <c r="AK62" s="428">
        <f t="shared" si="69"/>
        <v>10300</v>
      </c>
      <c r="AL62" s="428">
        <f t="shared" si="69"/>
        <v>10300</v>
      </c>
      <c r="AM62" s="428">
        <f t="shared" si="69"/>
        <v>10300</v>
      </c>
      <c r="AN62" s="428">
        <f t="shared" ref="AN62:AQ77" si="70">IF(AND(AN$8&gt;=$F62,OR($G62+30&gt;AN$8,$G62=0)),IF(AN$8-$F62&gt;365,($E62*(1+$C$4))/12,$E62/12),0)</f>
        <v>10300</v>
      </c>
      <c r="AO62" s="428">
        <f t="shared" si="70"/>
        <v>10300</v>
      </c>
      <c r="AP62" s="428">
        <f t="shared" si="70"/>
        <v>10300</v>
      </c>
      <c r="AQ62" s="428">
        <f t="shared" si="70"/>
        <v>10300</v>
      </c>
      <c r="AS62" s="428">
        <f t="shared" ref="AS62:AS77" si="71">SUM(H62:J62)</f>
        <v>30000</v>
      </c>
      <c r="AT62" s="428">
        <f t="shared" ref="AT62:AT77" si="72">SUM(K62:M62)</f>
        <v>30000</v>
      </c>
      <c r="AU62" s="428">
        <f t="shared" ref="AU62:AU77" si="73">SUM(N62:P62)</f>
        <v>30000</v>
      </c>
      <c r="AV62" s="428">
        <f t="shared" ref="AV62:AV77" si="74">SUM(Q62:S62)</f>
        <v>30000</v>
      </c>
      <c r="AW62" s="428">
        <f t="shared" ref="AW62:AW77" si="75">SUM(T62:V62)</f>
        <v>30900</v>
      </c>
      <c r="AX62" s="428">
        <f t="shared" ref="AX62:AX77" si="76">SUM(W62:Y62)</f>
        <v>30900</v>
      </c>
      <c r="AY62" s="428">
        <f t="shared" ref="AY62:AY77" si="77">SUM(Z62:AB62)</f>
        <v>30900</v>
      </c>
      <c r="AZ62" s="428">
        <f t="shared" ref="AZ62:AZ77" si="78">SUM(AC62:AE62)</f>
        <v>30900</v>
      </c>
      <c r="BA62" s="428">
        <f t="shared" si="11"/>
        <v>30900</v>
      </c>
      <c r="BB62" s="428">
        <f t="shared" si="12"/>
        <v>30900</v>
      </c>
      <c r="BC62" s="428">
        <f t="shared" si="13"/>
        <v>30900</v>
      </c>
      <c r="BD62" s="428">
        <f t="shared" si="14"/>
        <v>30900</v>
      </c>
      <c r="BF62" s="481">
        <f>SUM(AS62:AV62)</f>
        <v>120000</v>
      </c>
      <c r="BG62" s="481">
        <f>SUM(AW62:AZ62)</f>
        <v>123600</v>
      </c>
      <c r="BH62" s="481">
        <f t="shared" ref="BH62:BH77" si="79">SUM(BA62:BD62)</f>
        <v>123600</v>
      </c>
    </row>
    <row r="63" spans="1:60">
      <c r="B63" s="407"/>
      <c r="C63" s="427"/>
      <c r="D63" s="506" t="s">
        <v>220</v>
      </c>
      <c r="E63" s="478">
        <v>100000</v>
      </c>
      <c r="F63" s="507">
        <v>44105</v>
      </c>
      <c r="G63" s="482"/>
      <c r="H63" s="428">
        <f t="shared" si="68"/>
        <v>0</v>
      </c>
      <c r="I63" s="428">
        <f t="shared" si="68"/>
        <v>0</v>
      </c>
      <c r="J63" s="428">
        <f t="shared" si="68"/>
        <v>0</v>
      </c>
      <c r="K63" s="428">
        <f t="shared" si="68"/>
        <v>0</v>
      </c>
      <c r="L63" s="428">
        <f t="shared" si="68"/>
        <v>0</v>
      </c>
      <c r="M63" s="428">
        <f t="shared" si="68"/>
        <v>0</v>
      </c>
      <c r="N63" s="428">
        <f t="shared" si="68"/>
        <v>0</v>
      </c>
      <c r="O63" s="428">
        <f t="shared" si="68"/>
        <v>0</v>
      </c>
      <c r="P63" s="428">
        <f t="shared" si="68"/>
        <v>0</v>
      </c>
      <c r="Q63" s="428">
        <f t="shared" si="68"/>
        <v>8333.3333333333339</v>
      </c>
      <c r="R63" s="428">
        <f t="shared" si="68"/>
        <v>8333.3333333333339</v>
      </c>
      <c r="S63" s="428">
        <f t="shared" si="68"/>
        <v>8333.3333333333339</v>
      </c>
      <c r="T63" s="428">
        <f t="shared" si="68"/>
        <v>8333.3333333333339</v>
      </c>
      <c r="U63" s="428">
        <f t="shared" si="68"/>
        <v>8333.3333333333339</v>
      </c>
      <c r="V63" s="428">
        <f t="shared" si="68"/>
        <v>8333.3333333333339</v>
      </c>
      <c r="W63" s="428">
        <f t="shared" si="68"/>
        <v>8333.3333333333339</v>
      </c>
      <c r="X63" s="428">
        <f t="shared" si="69"/>
        <v>8333.3333333333339</v>
      </c>
      <c r="Y63" s="428">
        <f t="shared" si="69"/>
        <v>8333.3333333333339</v>
      </c>
      <c r="Z63" s="428">
        <f t="shared" si="69"/>
        <v>8333.3333333333339</v>
      </c>
      <c r="AA63" s="428">
        <f t="shared" si="69"/>
        <v>8333.3333333333339</v>
      </c>
      <c r="AB63" s="428">
        <f t="shared" si="69"/>
        <v>8333.3333333333339</v>
      </c>
      <c r="AC63" s="428">
        <f t="shared" si="69"/>
        <v>8583.3333333333339</v>
      </c>
      <c r="AD63" s="428">
        <f t="shared" si="69"/>
        <v>8583.3333333333339</v>
      </c>
      <c r="AE63" s="428">
        <f t="shared" si="69"/>
        <v>8583.3333333333339</v>
      </c>
      <c r="AF63" s="428">
        <f t="shared" si="69"/>
        <v>8583.3333333333339</v>
      </c>
      <c r="AG63" s="428">
        <f t="shared" si="69"/>
        <v>8583.3333333333339</v>
      </c>
      <c r="AH63" s="428">
        <f t="shared" si="69"/>
        <v>8583.3333333333339</v>
      </c>
      <c r="AI63" s="428">
        <f t="shared" si="69"/>
        <v>8583.3333333333339</v>
      </c>
      <c r="AJ63" s="428">
        <f t="shared" si="69"/>
        <v>8583.3333333333339</v>
      </c>
      <c r="AK63" s="428">
        <f t="shared" si="69"/>
        <v>8583.3333333333339</v>
      </c>
      <c r="AL63" s="428">
        <f t="shared" si="69"/>
        <v>8583.3333333333339</v>
      </c>
      <c r="AM63" s="428">
        <f t="shared" si="69"/>
        <v>8583.3333333333339</v>
      </c>
      <c r="AN63" s="428">
        <f t="shared" si="70"/>
        <v>8583.3333333333339</v>
      </c>
      <c r="AO63" s="428">
        <f t="shared" si="70"/>
        <v>8583.3333333333339</v>
      </c>
      <c r="AP63" s="428">
        <f t="shared" si="70"/>
        <v>8583.3333333333339</v>
      </c>
      <c r="AQ63" s="428">
        <f t="shared" si="70"/>
        <v>8583.3333333333339</v>
      </c>
      <c r="AS63" s="428">
        <f t="shared" si="71"/>
        <v>0</v>
      </c>
      <c r="AT63" s="428">
        <f t="shared" si="72"/>
        <v>0</v>
      </c>
      <c r="AU63" s="428">
        <f t="shared" si="73"/>
        <v>0</v>
      </c>
      <c r="AV63" s="428">
        <f t="shared" si="74"/>
        <v>25000</v>
      </c>
      <c r="AW63" s="428">
        <f t="shared" si="75"/>
        <v>25000</v>
      </c>
      <c r="AX63" s="428">
        <f t="shared" si="76"/>
        <v>25000</v>
      </c>
      <c r="AY63" s="428">
        <f t="shared" si="77"/>
        <v>25000</v>
      </c>
      <c r="AZ63" s="428">
        <f t="shared" si="78"/>
        <v>25750</v>
      </c>
      <c r="BA63" s="428">
        <f t="shared" si="11"/>
        <v>25750</v>
      </c>
      <c r="BB63" s="428">
        <f t="shared" si="12"/>
        <v>25750</v>
      </c>
      <c r="BC63" s="428">
        <f t="shared" si="13"/>
        <v>25750</v>
      </c>
      <c r="BD63" s="428">
        <f t="shared" si="14"/>
        <v>25750</v>
      </c>
      <c r="BF63" s="481">
        <f t="shared" ref="BF63:BF77" si="80">SUM(AS63:AV63)</f>
        <v>25000</v>
      </c>
      <c r="BG63" s="481">
        <f t="shared" ref="BG63:BG77" si="81">SUM(AW63:AZ63)</f>
        <v>100750</v>
      </c>
      <c r="BH63" s="481">
        <f t="shared" si="79"/>
        <v>103000</v>
      </c>
    </row>
    <row r="64" spans="1:60">
      <c r="B64" s="407"/>
      <c r="C64" s="427"/>
      <c r="D64" s="506" t="s">
        <v>221</v>
      </c>
      <c r="E64" s="478">
        <v>90000</v>
      </c>
      <c r="F64" s="507">
        <v>43831</v>
      </c>
      <c r="G64" s="482"/>
      <c r="H64" s="428">
        <f t="shared" si="68"/>
        <v>7500</v>
      </c>
      <c r="I64" s="428">
        <f t="shared" si="68"/>
        <v>7500</v>
      </c>
      <c r="J64" s="428">
        <f t="shared" si="68"/>
        <v>7500</v>
      </c>
      <c r="K64" s="428">
        <f t="shared" si="68"/>
        <v>7500</v>
      </c>
      <c r="L64" s="428">
        <f t="shared" si="68"/>
        <v>7500</v>
      </c>
      <c r="M64" s="428">
        <f t="shared" si="68"/>
        <v>7500</v>
      </c>
      <c r="N64" s="428">
        <f t="shared" si="68"/>
        <v>7500</v>
      </c>
      <c r="O64" s="428">
        <f t="shared" si="68"/>
        <v>7500</v>
      </c>
      <c r="P64" s="428">
        <f t="shared" si="68"/>
        <v>7500</v>
      </c>
      <c r="Q64" s="428">
        <f t="shared" si="68"/>
        <v>7500</v>
      </c>
      <c r="R64" s="428">
        <f t="shared" si="68"/>
        <v>7500</v>
      </c>
      <c r="S64" s="428">
        <f t="shared" si="68"/>
        <v>7500</v>
      </c>
      <c r="T64" s="428">
        <f t="shared" si="68"/>
        <v>7725</v>
      </c>
      <c r="U64" s="428">
        <f t="shared" si="68"/>
        <v>7725</v>
      </c>
      <c r="V64" s="428">
        <f t="shared" si="68"/>
        <v>7725</v>
      </c>
      <c r="W64" s="428">
        <f t="shared" si="68"/>
        <v>7725</v>
      </c>
      <c r="X64" s="428">
        <f t="shared" si="69"/>
        <v>7725</v>
      </c>
      <c r="Y64" s="428">
        <f t="shared" si="69"/>
        <v>7725</v>
      </c>
      <c r="Z64" s="428">
        <f t="shared" si="69"/>
        <v>7725</v>
      </c>
      <c r="AA64" s="428">
        <f t="shared" si="69"/>
        <v>7725</v>
      </c>
      <c r="AB64" s="428">
        <f t="shared" si="69"/>
        <v>7725</v>
      </c>
      <c r="AC64" s="428">
        <f t="shared" si="69"/>
        <v>7725</v>
      </c>
      <c r="AD64" s="428">
        <f t="shared" si="69"/>
        <v>7725</v>
      </c>
      <c r="AE64" s="428">
        <f t="shared" si="69"/>
        <v>7725</v>
      </c>
      <c r="AF64" s="428">
        <f t="shared" si="69"/>
        <v>7725</v>
      </c>
      <c r="AG64" s="428">
        <f t="shared" si="69"/>
        <v>7725</v>
      </c>
      <c r="AH64" s="428">
        <f t="shared" si="69"/>
        <v>7725</v>
      </c>
      <c r="AI64" s="428">
        <f t="shared" si="69"/>
        <v>7725</v>
      </c>
      <c r="AJ64" s="428">
        <f t="shared" si="69"/>
        <v>7725</v>
      </c>
      <c r="AK64" s="428">
        <f t="shared" si="69"/>
        <v>7725</v>
      </c>
      <c r="AL64" s="428">
        <f t="shared" si="69"/>
        <v>7725</v>
      </c>
      <c r="AM64" s="428">
        <f t="shared" si="69"/>
        <v>7725</v>
      </c>
      <c r="AN64" s="428">
        <f t="shared" si="70"/>
        <v>7725</v>
      </c>
      <c r="AO64" s="428">
        <f t="shared" si="70"/>
        <v>7725</v>
      </c>
      <c r="AP64" s="428">
        <f t="shared" si="70"/>
        <v>7725</v>
      </c>
      <c r="AQ64" s="428">
        <f t="shared" si="70"/>
        <v>7725</v>
      </c>
      <c r="AS64" s="428">
        <f t="shared" si="71"/>
        <v>22500</v>
      </c>
      <c r="AT64" s="428">
        <f t="shared" si="72"/>
        <v>22500</v>
      </c>
      <c r="AU64" s="428">
        <f t="shared" si="73"/>
        <v>22500</v>
      </c>
      <c r="AV64" s="428">
        <f t="shared" si="74"/>
        <v>22500</v>
      </c>
      <c r="AW64" s="428">
        <f t="shared" si="75"/>
        <v>23175</v>
      </c>
      <c r="AX64" s="428">
        <f t="shared" si="76"/>
        <v>23175</v>
      </c>
      <c r="AY64" s="428">
        <f t="shared" si="77"/>
        <v>23175</v>
      </c>
      <c r="AZ64" s="428">
        <f t="shared" si="78"/>
        <v>23175</v>
      </c>
      <c r="BA64" s="428">
        <f t="shared" si="11"/>
        <v>23175</v>
      </c>
      <c r="BB64" s="428">
        <f t="shared" si="12"/>
        <v>23175</v>
      </c>
      <c r="BC64" s="428">
        <f t="shared" si="13"/>
        <v>23175</v>
      </c>
      <c r="BD64" s="428">
        <f t="shared" si="14"/>
        <v>23175</v>
      </c>
      <c r="BF64" s="481">
        <f t="shared" si="80"/>
        <v>90000</v>
      </c>
      <c r="BG64" s="481">
        <f t="shared" si="81"/>
        <v>92700</v>
      </c>
      <c r="BH64" s="481">
        <f t="shared" si="79"/>
        <v>92700</v>
      </c>
    </row>
    <row r="65" spans="2:60">
      <c r="C65" s="427"/>
      <c r="D65" s="506" t="s">
        <v>221</v>
      </c>
      <c r="E65" s="478">
        <v>90000</v>
      </c>
      <c r="F65" s="507">
        <v>43952</v>
      </c>
      <c r="G65" s="482"/>
      <c r="H65" s="428">
        <f t="shared" si="68"/>
        <v>0</v>
      </c>
      <c r="I65" s="428">
        <f t="shared" si="68"/>
        <v>0</v>
      </c>
      <c r="J65" s="428">
        <f t="shared" si="68"/>
        <v>0</v>
      </c>
      <c r="K65" s="428">
        <f t="shared" si="68"/>
        <v>0</v>
      </c>
      <c r="L65" s="428">
        <f t="shared" si="68"/>
        <v>7500</v>
      </c>
      <c r="M65" s="428">
        <f t="shared" si="68"/>
        <v>7500</v>
      </c>
      <c r="N65" s="428">
        <f t="shared" si="68"/>
        <v>7500</v>
      </c>
      <c r="O65" s="428">
        <f t="shared" si="68"/>
        <v>7500</v>
      </c>
      <c r="P65" s="428">
        <f t="shared" si="68"/>
        <v>7500</v>
      </c>
      <c r="Q65" s="428">
        <f t="shared" si="68"/>
        <v>7500</v>
      </c>
      <c r="R65" s="428">
        <f t="shared" si="68"/>
        <v>7500</v>
      </c>
      <c r="S65" s="428">
        <f t="shared" si="68"/>
        <v>7500</v>
      </c>
      <c r="T65" s="428">
        <f t="shared" si="68"/>
        <v>7500</v>
      </c>
      <c r="U65" s="428">
        <f t="shared" si="68"/>
        <v>7500</v>
      </c>
      <c r="V65" s="428">
        <f t="shared" si="68"/>
        <v>7500</v>
      </c>
      <c r="W65" s="428">
        <f t="shared" si="68"/>
        <v>7500</v>
      </c>
      <c r="X65" s="428">
        <f t="shared" si="69"/>
        <v>7725</v>
      </c>
      <c r="Y65" s="428">
        <f t="shared" si="69"/>
        <v>7725</v>
      </c>
      <c r="Z65" s="428">
        <f t="shared" si="69"/>
        <v>7725</v>
      </c>
      <c r="AA65" s="428">
        <f t="shared" si="69"/>
        <v>7725</v>
      </c>
      <c r="AB65" s="428">
        <f t="shared" si="69"/>
        <v>7725</v>
      </c>
      <c r="AC65" s="428">
        <f t="shared" si="69"/>
        <v>7725</v>
      </c>
      <c r="AD65" s="428">
        <f t="shared" si="69"/>
        <v>7725</v>
      </c>
      <c r="AE65" s="428">
        <f t="shared" si="69"/>
        <v>7725</v>
      </c>
      <c r="AF65" s="428">
        <f t="shared" si="69"/>
        <v>7725</v>
      </c>
      <c r="AG65" s="428">
        <f t="shared" si="69"/>
        <v>7725</v>
      </c>
      <c r="AH65" s="428">
        <f t="shared" si="69"/>
        <v>7725</v>
      </c>
      <c r="AI65" s="428">
        <f t="shared" si="69"/>
        <v>7725</v>
      </c>
      <c r="AJ65" s="428">
        <f t="shared" si="69"/>
        <v>7725</v>
      </c>
      <c r="AK65" s="428">
        <f t="shared" si="69"/>
        <v>7725</v>
      </c>
      <c r="AL65" s="428">
        <f t="shared" si="69"/>
        <v>7725</v>
      </c>
      <c r="AM65" s="428">
        <f t="shared" si="69"/>
        <v>7725</v>
      </c>
      <c r="AN65" s="428">
        <f t="shared" si="70"/>
        <v>7725</v>
      </c>
      <c r="AO65" s="428">
        <f t="shared" si="70"/>
        <v>7725</v>
      </c>
      <c r="AP65" s="428">
        <f t="shared" si="70"/>
        <v>7725</v>
      </c>
      <c r="AQ65" s="428">
        <f t="shared" si="70"/>
        <v>7725</v>
      </c>
      <c r="AS65" s="428">
        <f t="shared" si="71"/>
        <v>0</v>
      </c>
      <c r="AT65" s="428">
        <f t="shared" si="72"/>
        <v>15000</v>
      </c>
      <c r="AU65" s="428">
        <f t="shared" si="73"/>
        <v>22500</v>
      </c>
      <c r="AV65" s="428">
        <f t="shared" si="74"/>
        <v>22500</v>
      </c>
      <c r="AW65" s="428">
        <f t="shared" si="75"/>
        <v>22500</v>
      </c>
      <c r="AX65" s="428">
        <f t="shared" si="76"/>
        <v>22950</v>
      </c>
      <c r="AY65" s="428">
        <f t="shared" si="77"/>
        <v>23175</v>
      </c>
      <c r="AZ65" s="428">
        <f t="shared" si="78"/>
        <v>23175</v>
      </c>
      <c r="BA65" s="428">
        <f t="shared" si="11"/>
        <v>23175</v>
      </c>
      <c r="BB65" s="428">
        <f t="shared" si="12"/>
        <v>23175</v>
      </c>
      <c r="BC65" s="428">
        <f t="shared" si="13"/>
        <v>23175</v>
      </c>
      <c r="BD65" s="428">
        <f t="shared" si="14"/>
        <v>23175</v>
      </c>
      <c r="BF65" s="481">
        <f t="shared" si="80"/>
        <v>60000</v>
      </c>
      <c r="BG65" s="481">
        <f t="shared" si="81"/>
        <v>91800</v>
      </c>
      <c r="BH65" s="481">
        <f t="shared" si="79"/>
        <v>92700</v>
      </c>
    </row>
    <row r="66" spans="2:60">
      <c r="C66" s="427"/>
      <c r="D66" s="506" t="s">
        <v>221</v>
      </c>
      <c r="E66" s="478">
        <v>90000</v>
      </c>
      <c r="F66" s="507">
        <v>44228</v>
      </c>
      <c r="G66" s="482"/>
      <c r="H66" s="428">
        <f t="shared" si="68"/>
        <v>0</v>
      </c>
      <c r="I66" s="428">
        <f t="shared" si="68"/>
        <v>0</v>
      </c>
      <c r="J66" s="428">
        <f t="shared" si="68"/>
        <v>0</v>
      </c>
      <c r="K66" s="428">
        <f t="shared" si="68"/>
        <v>0</v>
      </c>
      <c r="L66" s="428">
        <f t="shared" si="68"/>
        <v>0</v>
      </c>
      <c r="M66" s="428">
        <f t="shared" si="68"/>
        <v>0</v>
      </c>
      <c r="N66" s="428">
        <f t="shared" si="68"/>
        <v>0</v>
      </c>
      <c r="O66" s="428">
        <f t="shared" si="68"/>
        <v>0</v>
      </c>
      <c r="P66" s="428">
        <f t="shared" si="68"/>
        <v>0</v>
      </c>
      <c r="Q66" s="428">
        <f t="shared" si="68"/>
        <v>0</v>
      </c>
      <c r="R66" s="428">
        <f t="shared" si="68"/>
        <v>0</v>
      </c>
      <c r="S66" s="428">
        <f t="shared" si="68"/>
        <v>0</v>
      </c>
      <c r="T66" s="428">
        <f t="shared" si="68"/>
        <v>0</v>
      </c>
      <c r="U66" s="428">
        <f t="shared" si="68"/>
        <v>7500</v>
      </c>
      <c r="V66" s="428">
        <f t="shared" si="68"/>
        <v>7500</v>
      </c>
      <c r="W66" s="428">
        <f t="shared" si="68"/>
        <v>7500</v>
      </c>
      <c r="X66" s="428">
        <f t="shared" si="69"/>
        <v>7500</v>
      </c>
      <c r="Y66" s="428">
        <f t="shared" si="69"/>
        <v>7500</v>
      </c>
      <c r="Z66" s="428">
        <f t="shared" si="69"/>
        <v>7500</v>
      </c>
      <c r="AA66" s="428">
        <f t="shared" si="69"/>
        <v>7500</v>
      </c>
      <c r="AB66" s="428">
        <f t="shared" si="69"/>
        <v>7500</v>
      </c>
      <c r="AC66" s="428">
        <f t="shared" si="69"/>
        <v>7500</v>
      </c>
      <c r="AD66" s="428">
        <f t="shared" si="69"/>
        <v>7500</v>
      </c>
      <c r="AE66" s="428">
        <f t="shared" si="69"/>
        <v>7500</v>
      </c>
      <c r="AF66" s="428">
        <f t="shared" si="69"/>
        <v>7500</v>
      </c>
      <c r="AG66" s="428">
        <f t="shared" si="69"/>
        <v>7725</v>
      </c>
      <c r="AH66" s="428">
        <f t="shared" si="69"/>
        <v>7725</v>
      </c>
      <c r="AI66" s="428">
        <f t="shared" si="69"/>
        <v>7725</v>
      </c>
      <c r="AJ66" s="428">
        <f t="shared" si="69"/>
        <v>7725</v>
      </c>
      <c r="AK66" s="428">
        <f t="shared" si="69"/>
        <v>7725</v>
      </c>
      <c r="AL66" s="428">
        <f t="shared" si="69"/>
        <v>7725</v>
      </c>
      <c r="AM66" s="428">
        <f t="shared" si="69"/>
        <v>7725</v>
      </c>
      <c r="AN66" s="428">
        <f t="shared" si="70"/>
        <v>7725</v>
      </c>
      <c r="AO66" s="428">
        <f t="shared" si="70"/>
        <v>7725</v>
      </c>
      <c r="AP66" s="428">
        <f t="shared" si="70"/>
        <v>7725</v>
      </c>
      <c r="AQ66" s="428">
        <f t="shared" si="70"/>
        <v>7725</v>
      </c>
      <c r="AS66" s="428">
        <f t="shared" si="71"/>
        <v>0</v>
      </c>
      <c r="AT66" s="428">
        <f t="shared" si="72"/>
        <v>0</v>
      </c>
      <c r="AU66" s="428">
        <f t="shared" si="73"/>
        <v>0</v>
      </c>
      <c r="AV66" s="428">
        <f t="shared" si="74"/>
        <v>0</v>
      </c>
      <c r="AW66" s="428">
        <f t="shared" si="75"/>
        <v>15000</v>
      </c>
      <c r="AX66" s="428">
        <f t="shared" si="76"/>
        <v>22500</v>
      </c>
      <c r="AY66" s="428">
        <f t="shared" si="77"/>
        <v>22500</v>
      </c>
      <c r="AZ66" s="428">
        <f t="shared" si="78"/>
        <v>22500</v>
      </c>
      <c r="BA66" s="428">
        <f t="shared" si="11"/>
        <v>22950</v>
      </c>
      <c r="BB66" s="428">
        <f t="shared" si="12"/>
        <v>23175</v>
      </c>
      <c r="BC66" s="428">
        <f t="shared" si="13"/>
        <v>23175</v>
      </c>
      <c r="BD66" s="428">
        <f t="shared" si="14"/>
        <v>23175</v>
      </c>
      <c r="BF66" s="481">
        <f t="shared" si="80"/>
        <v>0</v>
      </c>
      <c r="BG66" s="481">
        <f t="shared" si="81"/>
        <v>82500</v>
      </c>
      <c r="BH66" s="481">
        <f t="shared" si="79"/>
        <v>92475</v>
      </c>
    </row>
    <row r="67" spans="2:60">
      <c r="C67" s="483"/>
      <c r="D67" s="506" t="s">
        <v>221</v>
      </c>
      <c r="E67" s="478">
        <v>90000</v>
      </c>
      <c r="F67" s="507">
        <v>44317</v>
      </c>
      <c r="G67" s="482"/>
      <c r="H67" s="428">
        <f t="shared" si="68"/>
        <v>0</v>
      </c>
      <c r="I67" s="428">
        <f t="shared" si="68"/>
        <v>0</v>
      </c>
      <c r="J67" s="428">
        <f t="shared" si="68"/>
        <v>0</v>
      </c>
      <c r="K67" s="428">
        <f t="shared" si="68"/>
        <v>0</v>
      </c>
      <c r="L67" s="428">
        <f t="shared" si="68"/>
        <v>0</v>
      </c>
      <c r="M67" s="428">
        <f t="shared" si="68"/>
        <v>0</v>
      </c>
      <c r="N67" s="428">
        <f t="shared" si="68"/>
        <v>0</v>
      </c>
      <c r="O67" s="428">
        <f t="shared" si="68"/>
        <v>0</v>
      </c>
      <c r="P67" s="428">
        <f t="shared" si="68"/>
        <v>0</v>
      </c>
      <c r="Q67" s="428">
        <f t="shared" si="68"/>
        <v>0</v>
      </c>
      <c r="R67" s="428">
        <f t="shared" si="68"/>
        <v>0</v>
      </c>
      <c r="S67" s="428">
        <f t="shared" si="68"/>
        <v>0</v>
      </c>
      <c r="T67" s="428">
        <f t="shared" si="68"/>
        <v>0</v>
      </c>
      <c r="U67" s="428">
        <f t="shared" si="68"/>
        <v>0</v>
      </c>
      <c r="V67" s="428">
        <f t="shared" si="68"/>
        <v>0</v>
      </c>
      <c r="W67" s="428">
        <f t="shared" si="68"/>
        <v>0</v>
      </c>
      <c r="X67" s="428">
        <f t="shared" si="69"/>
        <v>7500</v>
      </c>
      <c r="Y67" s="428">
        <f t="shared" si="69"/>
        <v>7500</v>
      </c>
      <c r="Z67" s="428">
        <f t="shared" si="69"/>
        <v>7500</v>
      </c>
      <c r="AA67" s="428">
        <f t="shared" si="69"/>
        <v>7500</v>
      </c>
      <c r="AB67" s="428">
        <f t="shared" si="69"/>
        <v>7500</v>
      </c>
      <c r="AC67" s="428">
        <f t="shared" si="69"/>
        <v>7500</v>
      </c>
      <c r="AD67" s="428">
        <f t="shared" si="69"/>
        <v>7500</v>
      </c>
      <c r="AE67" s="428">
        <f t="shared" si="69"/>
        <v>7500</v>
      </c>
      <c r="AF67" s="428">
        <f t="shared" si="69"/>
        <v>7500</v>
      </c>
      <c r="AG67" s="428">
        <f t="shared" si="69"/>
        <v>7500</v>
      </c>
      <c r="AH67" s="428">
        <f t="shared" si="69"/>
        <v>7500</v>
      </c>
      <c r="AI67" s="428">
        <f t="shared" si="69"/>
        <v>7500</v>
      </c>
      <c r="AJ67" s="428">
        <f t="shared" si="69"/>
        <v>7725</v>
      </c>
      <c r="AK67" s="428">
        <f t="shared" si="69"/>
        <v>7725</v>
      </c>
      <c r="AL67" s="428">
        <f t="shared" si="69"/>
        <v>7725</v>
      </c>
      <c r="AM67" s="428">
        <f t="shared" si="69"/>
        <v>7725</v>
      </c>
      <c r="AN67" s="428">
        <f t="shared" si="70"/>
        <v>7725</v>
      </c>
      <c r="AO67" s="428">
        <f t="shared" si="70"/>
        <v>7725</v>
      </c>
      <c r="AP67" s="428">
        <f t="shared" si="70"/>
        <v>7725</v>
      </c>
      <c r="AQ67" s="428">
        <f t="shared" si="70"/>
        <v>7725</v>
      </c>
      <c r="AS67" s="428">
        <f t="shared" si="71"/>
        <v>0</v>
      </c>
      <c r="AT67" s="428">
        <f t="shared" si="72"/>
        <v>0</v>
      </c>
      <c r="AU67" s="428">
        <f t="shared" si="73"/>
        <v>0</v>
      </c>
      <c r="AV67" s="428">
        <f t="shared" si="74"/>
        <v>0</v>
      </c>
      <c r="AW67" s="428">
        <f t="shared" si="75"/>
        <v>0</v>
      </c>
      <c r="AX67" s="428">
        <f t="shared" si="76"/>
        <v>15000</v>
      </c>
      <c r="AY67" s="428">
        <f t="shared" si="77"/>
        <v>22500</v>
      </c>
      <c r="AZ67" s="428">
        <f t="shared" si="78"/>
        <v>22500</v>
      </c>
      <c r="BA67" s="428">
        <f t="shared" si="11"/>
        <v>22500</v>
      </c>
      <c r="BB67" s="428">
        <f t="shared" si="12"/>
        <v>22950</v>
      </c>
      <c r="BC67" s="428">
        <f t="shared" si="13"/>
        <v>23175</v>
      </c>
      <c r="BD67" s="428">
        <f t="shared" si="14"/>
        <v>23175</v>
      </c>
      <c r="BF67" s="481">
        <f t="shared" si="80"/>
        <v>0</v>
      </c>
      <c r="BG67" s="481">
        <f t="shared" si="81"/>
        <v>60000</v>
      </c>
      <c r="BH67" s="481">
        <f t="shared" si="79"/>
        <v>91800</v>
      </c>
    </row>
    <row r="68" spans="2:60">
      <c r="C68" s="484"/>
      <c r="D68" s="506" t="s">
        <v>221</v>
      </c>
      <c r="E68" s="478">
        <v>90000</v>
      </c>
      <c r="F68" s="507">
        <v>44501</v>
      </c>
      <c r="G68" s="482"/>
      <c r="H68" s="428">
        <f t="shared" si="68"/>
        <v>0</v>
      </c>
      <c r="I68" s="428">
        <f t="shared" si="68"/>
        <v>0</v>
      </c>
      <c r="J68" s="428">
        <f t="shared" si="68"/>
        <v>0</v>
      </c>
      <c r="K68" s="428">
        <f t="shared" si="68"/>
        <v>0</v>
      </c>
      <c r="L68" s="428">
        <f t="shared" si="68"/>
        <v>0</v>
      </c>
      <c r="M68" s="428">
        <f t="shared" si="68"/>
        <v>0</v>
      </c>
      <c r="N68" s="428">
        <f t="shared" si="68"/>
        <v>0</v>
      </c>
      <c r="O68" s="428">
        <f t="shared" si="68"/>
        <v>0</v>
      </c>
      <c r="P68" s="428">
        <f t="shared" si="68"/>
        <v>0</v>
      </c>
      <c r="Q68" s="428">
        <f t="shared" si="68"/>
        <v>0</v>
      </c>
      <c r="R68" s="428">
        <f t="shared" si="68"/>
        <v>0</v>
      </c>
      <c r="S68" s="428">
        <f t="shared" si="68"/>
        <v>0</v>
      </c>
      <c r="T68" s="428">
        <f t="shared" si="68"/>
        <v>0</v>
      </c>
      <c r="U68" s="428">
        <f t="shared" si="68"/>
        <v>0</v>
      </c>
      <c r="V68" s="428">
        <f t="shared" si="68"/>
        <v>0</v>
      </c>
      <c r="W68" s="428">
        <f t="shared" si="68"/>
        <v>0</v>
      </c>
      <c r="X68" s="428">
        <f t="shared" si="69"/>
        <v>0</v>
      </c>
      <c r="Y68" s="428">
        <f t="shared" si="69"/>
        <v>0</v>
      </c>
      <c r="Z68" s="428">
        <f t="shared" si="69"/>
        <v>0</v>
      </c>
      <c r="AA68" s="428">
        <f t="shared" si="69"/>
        <v>0</v>
      </c>
      <c r="AB68" s="428">
        <f t="shared" si="69"/>
        <v>0</v>
      </c>
      <c r="AC68" s="428">
        <f t="shared" si="69"/>
        <v>0</v>
      </c>
      <c r="AD68" s="428">
        <f t="shared" si="69"/>
        <v>7500</v>
      </c>
      <c r="AE68" s="428">
        <f t="shared" si="69"/>
        <v>7500</v>
      </c>
      <c r="AF68" s="428">
        <f t="shared" si="69"/>
        <v>7500</v>
      </c>
      <c r="AG68" s="428">
        <f t="shared" si="69"/>
        <v>7500</v>
      </c>
      <c r="AH68" s="428">
        <f t="shared" si="69"/>
        <v>7500</v>
      </c>
      <c r="AI68" s="428">
        <f t="shared" si="69"/>
        <v>7500</v>
      </c>
      <c r="AJ68" s="428">
        <f t="shared" si="69"/>
        <v>7500</v>
      </c>
      <c r="AK68" s="428">
        <f t="shared" si="69"/>
        <v>7500</v>
      </c>
      <c r="AL68" s="428">
        <f t="shared" si="69"/>
        <v>7500</v>
      </c>
      <c r="AM68" s="428">
        <f t="shared" si="69"/>
        <v>7500</v>
      </c>
      <c r="AN68" s="428">
        <f t="shared" si="70"/>
        <v>7500</v>
      </c>
      <c r="AO68" s="428">
        <f t="shared" si="70"/>
        <v>7500</v>
      </c>
      <c r="AP68" s="428">
        <f t="shared" si="70"/>
        <v>7725</v>
      </c>
      <c r="AQ68" s="428">
        <f t="shared" si="70"/>
        <v>7725</v>
      </c>
      <c r="AS68" s="428">
        <f t="shared" si="71"/>
        <v>0</v>
      </c>
      <c r="AT68" s="428">
        <f t="shared" si="72"/>
        <v>0</v>
      </c>
      <c r="AU68" s="428">
        <f t="shared" si="73"/>
        <v>0</v>
      </c>
      <c r="AV68" s="428">
        <f t="shared" si="74"/>
        <v>0</v>
      </c>
      <c r="AW68" s="428">
        <f t="shared" si="75"/>
        <v>0</v>
      </c>
      <c r="AX68" s="428">
        <f t="shared" si="76"/>
        <v>0</v>
      </c>
      <c r="AY68" s="428">
        <f t="shared" si="77"/>
        <v>0</v>
      </c>
      <c r="AZ68" s="428">
        <f t="shared" si="78"/>
        <v>15000</v>
      </c>
      <c r="BA68" s="428">
        <f t="shared" si="11"/>
        <v>22500</v>
      </c>
      <c r="BB68" s="428">
        <f t="shared" si="12"/>
        <v>22500</v>
      </c>
      <c r="BC68" s="428">
        <f t="shared" si="13"/>
        <v>22500</v>
      </c>
      <c r="BD68" s="428">
        <f t="shared" si="14"/>
        <v>22950</v>
      </c>
      <c r="BF68" s="481">
        <f t="shared" si="80"/>
        <v>0</v>
      </c>
      <c r="BG68" s="481">
        <f t="shared" si="81"/>
        <v>15000</v>
      </c>
      <c r="BH68" s="481">
        <f t="shared" si="79"/>
        <v>90450</v>
      </c>
    </row>
    <row r="69" spans="2:60">
      <c r="C69" s="484"/>
      <c r="D69" s="506" t="s">
        <v>221</v>
      </c>
      <c r="E69" s="478">
        <v>80000</v>
      </c>
      <c r="F69" s="507">
        <v>44682</v>
      </c>
      <c r="G69" s="482"/>
      <c r="H69" s="428">
        <f t="shared" si="68"/>
        <v>0</v>
      </c>
      <c r="I69" s="428">
        <f t="shared" si="68"/>
        <v>0</v>
      </c>
      <c r="J69" s="428">
        <f t="shared" si="68"/>
        <v>0</v>
      </c>
      <c r="K69" s="428">
        <f t="shared" si="68"/>
        <v>0</v>
      </c>
      <c r="L69" s="428">
        <f t="shared" si="68"/>
        <v>0</v>
      </c>
      <c r="M69" s="428">
        <f t="shared" si="68"/>
        <v>0</v>
      </c>
      <c r="N69" s="428">
        <f t="shared" si="68"/>
        <v>0</v>
      </c>
      <c r="O69" s="428">
        <f t="shared" si="68"/>
        <v>0</v>
      </c>
      <c r="P69" s="428">
        <f t="shared" si="68"/>
        <v>0</v>
      </c>
      <c r="Q69" s="428">
        <f t="shared" si="68"/>
        <v>0</v>
      </c>
      <c r="R69" s="428">
        <f t="shared" si="68"/>
        <v>0</v>
      </c>
      <c r="S69" s="428">
        <f t="shared" si="68"/>
        <v>0</v>
      </c>
      <c r="T69" s="428">
        <f t="shared" si="68"/>
        <v>0</v>
      </c>
      <c r="U69" s="428">
        <f t="shared" si="68"/>
        <v>0</v>
      </c>
      <c r="V69" s="428">
        <f t="shared" si="68"/>
        <v>0</v>
      </c>
      <c r="W69" s="428">
        <f t="shared" si="68"/>
        <v>0</v>
      </c>
      <c r="X69" s="428">
        <f t="shared" si="69"/>
        <v>0</v>
      </c>
      <c r="Y69" s="428">
        <f t="shared" si="69"/>
        <v>0</v>
      </c>
      <c r="Z69" s="428">
        <f t="shared" si="69"/>
        <v>0</v>
      </c>
      <c r="AA69" s="428">
        <f t="shared" si="69"/>
        <v>0</v>
      </c>
      <c r="AB69" s="428">
        <f t="shared" si="69"/>
        <v>0</v>
      </c>
      <c r="AC69" s="428">
        <f t="shared" si="69"/>
        <v>0</v>
      </c>
      <c r="AD69" s="428">
        <f t="shared" si="69"/>
        <v>0</v>
      </c>
      <c r="AE69" s="428">
        <f t="shared" si="69"/>
        <v>0</v>
      </c>
      <c r="AF69" s="428">
        <f t="shared" si="69"/>
        <v>0</v>
      </c>
      <c r="AG69" s="428">
        <f t="shared" si="69"/>
        <v>0</v>
      </c>
      <c r="AH69" s="428">
        <f t="shared" si="69"/>
        <v>0</v>
      </c>
      <c r="AI69" s="428">
        <f t="shared" si="69"/>
        <v>0</v>
      </c>
      <c r="AJ69" s="428">
        <f t="shared" si="69"/>
        <v>6666.666666666667</v>
      </c>
      <c r="AK69" s="428">
        <f t="shared" si="69"/>
        <v>6666.666666666667</v>
      </c>
      <c r="AL69" s="428">
        <f t="shared" si="69"/>
        <v>6666.666666666667</v>
      </c>
      <c r="AM69" s="428">
        <f t="shared" si="69"/>
        <v>6666.666666666667</v>
      </c>
      <c r="AN69" s="428">
        <f t="shared" si="70"/>
        <v>6666.666666666667</v>
      </c>
      <c r="AO69" s="428">
        <f t="shared" si="70"/>
        <v>6666.666666666667</v>
      </c>
      <c r="AP69" s="428">
        <f t="shared" si="70"/>
        <v>6666.666666666667</v>
      </c>
      <c r="AQ69" s="428">
        <f t="shared" si="70"/>
        <v>6666.666666666667</v>
      </c>
      <c r="AS69" s="428">
        <f t="shared" si="71"/>
        <v>0</v>
      </c>
      <c r="AT69" s="428">
        <f t="shared" si="72"/>
        <v>0</v>
      </c>
      <c r="AU69" s="428">
        <f t="shared" si="73"/>
        <v>0</v>
      </c>
      <c r="AV69" s="428">
        <f t="shared" si="74"/>
        <v>0</v>
      </c>
      <c r="AW69" s="428">
        <f t="shared" si="75"/>
        <v>0</v>
      </c>
      <c r="AX69" s="428">
        <f t="shared" si="76"/>
        <v>0</v>
      </c>
      <c r="AY69" s="428">
        <f t="shared" si="77"/>
        <v>0</v>
      </c>
      <c r="AZ69" s="428">
        <f t="shared" si="78"/>
        <v>0</v>
      </c>
      <c r="BA69" s="428">
        <f t="shared" si="11"/>
        <v>0</v>
      </c>
      <c r="BB69" s="428">
        <f t="shared" si="12"/>
        <v>13333.333333333334</v>
      </c>
      <c r="BC69" s="428">
        <f t="shared" si="13"/>
        <v>20000</v>
      </c>
      <c r="BD69" s="428">
        <f t="shared" si="14"/>
        <v>20000</v>
      </c>
      <c r="BF69" s="481">
        <f t="shared" si="80"/>
        <v>0</v>
      </c>
      <c r="BG69" s="481">
        <f t="shared" si="81"/>
        <v>0</v>
      </c>
      <c r="BH69" s="481">
        <f t="shared" si="79"/>
        <v>53333.333333333336</v>
      </c>
    </row>
    <row r="70" spans="2:60">
      <c r="C70" s="484"/>
      <c r="D70" s="506" t="s">
        <v>204</v>
      </c>
      <c r="E70" s="478">
        <v>80000</v>
      </c>
      <c r="F70" s="507">
        <v>44774</v>
      </c>
      <c r="G70" s="482"/>
      <c r="H70" s="428">
        <f t="shared" si="68"/>
        <v>0</v>
      </c>
      <c r="I70" s="428">
        <f t="shared" si="68"/>
        <v>0</v>
      </c>
      <c r="J70" s="428">
        <f t="shared" si="68"/>
        <v>0</v>
      </c>
      <c r="K70" s="428">
        <f t="shared" si="68"/>
        <v>0</v>
      </c>
      <c r="L70" s="428">
        <f t="shared" si="68"/>
        <v>0</v>
      </c>
      <c r="M70" s="428">
        <f t="shared" si="68"/>
        <v>0</v>
      </c>
      <c r="N70" s="428">
        <f t="shared" si="68"/>
        <v>0</v>
      </c>
      <c r="O70" s="428">
        <f t="shared" si="68"/>
        <v>0</v>
      </c>
      <c r="P70" s="428">
        <f t="shared" si="68"/>
        <v>0</v>
      </c>
      <c r="Q70" s="428">
        <f t="shared" si="68"/>
        <v>0</v>
      </c>
      <c r="R70" s="428">
        <f t="shared" si="68"/>
        <v>0</v>
      </c>
      <c r="S70" s="428">
        <f t="shared" si="68"/>
        <v>0</v>
      </c>
      <c r="T70" s="428">
        <f t="shared" si="68"/>
        <v>0</v>
      </c>
      <c r="U70" s="428">
        <f t="shared" si="68"/>
        <v>0</v>
      </c>
      <c r="V70" s="428">
        <f t="shared" si="68"/>
        <v>0</v>
      </c>
      <c r="W70" s="428">
        <f t="shared" si="68"/>
        <v>0</v>
      </c>
      <c r="X70" s="428">
        <f t="shared" si="69"/>
        <v>0</v>
      </c>
      <c r="Y70" s="428">
        <f t="shared" si="69"/>
        <v>0</v>
      </c>
      <c r="Z70" s="428">
        <f t="shared" si="69"/>
        <v>0</v>
      </c>
      <c r="AA70" s="428">
        <f t="shared" si="69"/>
        <v>0</v>
      </c>
      <c r="AB70" s="428">
        <f t="shared" si="69"/>
        <v>0</v>
      </c>
      <c r="AC70" s="428">
        <f t="shared" si="69"/>
        <v>0</v>
      </c>
      <c r="AD70" s="428">
        <f t="shared" si="69"/>
        <v>0</v>
      </c>
      <c r="AE70" s="428">
        <f t="shared" si="69"/>
        <v>0</v>
      </c>
      <c r="AF70" s="428">
        <f t="shared" si="69"/>
        <v>0</v>
      </c>
      <c r="AG70" s="428">
        <f t="shared" si="69"/>
        <v>0</v>
      </c>
      <c r="AH70" s="428">
        <f t="shared" si="69"/>
        <v>0</v>
      </c>
      <c r="AI70" s="428">
        <f t="shared" si="69"/>
        <v>0</v>
      </c>
      <c r="AJ70" s="428">
        <f t="shared" si="69"/>
        <v>0</v>
      </c>
      <c r="AK70" s="428">
        <f t="shared" si="69"/>
        <v>0</v>
      </c>
      <c r="AL70" s="428">
        <f t="shared" si="69"/>
        <v>0</v>
      </c>
      <c r="AM70" s="428">
        <f t="shared" si="69"/>
        <v>6666.666666666667</v>
      </c>
      <c r="AN70" s="428">
        <f t="shared" si="70"/>
        <v>6666.666666666667</v>
      </c>
      <c r="AO70" s="428">
        <f t="shared" si="70"/>
        <v>6666.666666666667</v>
      </c>
      <c r="AP70" s="428">
        <f t="shared" si="70"/>
        <v>6666.666666666667</v>
      </c>
      <c r="AQ70" s="428">
        <f t="shared" si="70"/>
        <v>6666.666666666667</v>
      </c>
      <c r="AS70" s="428">
        <f t="shared" si="71"/>
        <v>0</v>
      </c>
      <c r="AT70" s="428">
        <f t="shared" si="72"/>
        <v>0</v>
      </c>
      <c r="AU70" s="428">
        <f t="shared" si="73"/>
        <v>0</v>
      </c>
      <c r="AV70" s="428">
        <f t="shared" si="74"/>
        <v>0</v>
      </c>
      <c r="AW70" s="428">
        <f t="shared" si="75"/>
        <v>0</v>
      </c>
      <c r="AX70" s="428">
        <f t="shared" si="76"/>
        <v>0</v>
      </c>
      <c r="AY70" s="428">
        <f t="shared" si="77"/>
        <v>0</v>
      </c>
      <c r="AZ70" s="428">
        <f t="shared" si="78"/>
        <v>0</v>
      </c>
      <c r="BA70" s="428">
        <f t="shared" si="11"/>
        <v>0</v>
      </c>
      <c r="BB70" s="428">
        <f t="shared" si="12"/>
        <v>0</v>
      </c>
      <c r="BC70" s="428">
        <f t="shared" si="13"/>
        <v>13333.333333333334</v>
      </c>
      <c r="BD70" s="428">
        <f t="shared" si="14"/>
        <v>20000</v>
      </c>
      <c r="BF70" s="481">
        <f t="shared" si="80"/>
        <v>0</v>
      </c>
      <c r="BG70" s="481">
        <f t="shared" si="81"/>
        <v>0</v>
      </c>
      <c r="BH70" s="481">
        <f t="shared" si="79"/>
        <v>33333.333333333336</v>
      </c>
    </row>
    <row r="71" spans="2:60">
      <c r="C71" s="484"/>
      <c r="D71" s="509" t="s">
        <v>203</v>
      </c>
      <c r="E71" s="478">
        <v>60000</v>
      </c>
      <c r="F71" s="507">
        <v>44256</v>
      </c>
      <c r="G71" s="482"/>
      <c r="H71" s="428">
        <f t="shared" si="68"/>
        <v>0</v>
      </c>
      <c r="I71" s="428">
        <f t="shared" si="68"/>
        <v>0</v>
      </c>
      <c r="J71" s="428">
        <f t="shared" si="68"/>
        <v>0</v>
      </c>
      <c r="K71" s="428">
        <f t="shared" si="68"/>
        <v>0</v>
      </c>
      <c r="L71" s="428">
        <f t="shared" si="68"/>
        <v>0</v>
      </c>
      <c r="M71" s="428">
        <f t="shared" si="68"/>
        <v>0</v>
      </c>
      <c r="N71" s="428">
        <f t="shared" si="68"/>
        <v>0</v>
      </c>
      <c r="O71" s="428">
        <f t="shared" si="68"/>
        <v>0</v>
      </c>
      <c r="P71" s="428">
        <f t="shared" si="68"/>
        <v>0</v>
      </c>
      <c r="Q71" s="428">
        <f t="shared" si="68"/>
        <v>0</v>
      </c>
      <c r="R71" s="428">
        <f t="shared" si="68"/>
        <v>0</v>
      </c>
      <c r="S71" s="428">
        <f t="shared" si="68"/>
        <v>0</v>
      </c>
      <c r="T71" s="428">
        <f t="shared" si="68"/>
        <v>0</v>
      </c>
      <c r="U71" s="428">
        <f t="shared" si="68"/>
        <v>0</v>
      </c>
      <c r="V71" s="428">
        <f t="shared" si="68"/>
        <v>5000</v>
      </c>
      <c r="W71" s="428">
        <f t="shared" si="68"/>
        <v>5000</v>
      </c>
      <c r="X71" s="428">
        <f t="shared" si="69"/>
        <v>5000</v>
      </c>
      <c r="Y71" s="428">
        <f t="shared" si="69"/>
        <v>5000</v>
      </c>
      <c r="Z71" s="428">
        <f t="shared" si="69"/>
        <v>5000</v>
      </c>
      <c r="AA71" s="428">
        <f t="shared" si="69"/>
        <v>5000</v>
      </c>
      <c r="AB71" s="428">
        <f t="shared" si="69"/>
        <v>5000</v>
      </c>
      <c r="AC71" s="428">
        <f t="shared" si="69"/>
        <v>5000</v>
      </c>
      <c r="AD71" s="428">
        <f t="shared" si="69"/>
        <v>5000</v>
      </c>
      <c r="AE71" s="428">
        <f t="shared" si="69"/>
        <v>5000</v>
      </c>
      <c r="AF71" s="428">
        <f t="shared" si="69"/>
        <v>5000</v>
      </c>
      <c r="AG71" s="428">
        <f t="shared" si="69"/>
        <v>5000</v>
      </c>
      <c r="AH71" s="428">
        <f t="shared" si="69"/>
        <v>5150</v>
      </c>
      <c r="AI71" s="428">
        <f t="shared" si="69"/>
        <v>5150</v>
      </c>
      <c r="AJ71" s="428">
        <f t="shared" si="69"/>
        <v>5150</v>
      </c>
      <c r="AK71" s="428">
        <f t="shared" si="69"/>
        <v>5150</v>
      </c>
      <c r="AL71" s="428">
        <f t="shared" si="69"/>
        <v>5150</v>
      </c>
      <c r="AM71" s="428">
        <f t="shared" si="69"/>
        <v>5150</v>
      </c>
      <c r="AN71" s="428">
        <f t="shared" si="70"/>
        <v>5150</v>
      </c>
      <c r="AO71" s="428">
        <f t="shared" si="70"/>
        <v>5150</v>
      </c>
      <c r="AP71" s="428">
        <f t="shared" si="70"/>
        <v>5150</v>
      </c>
      <c r="AQ71" s="428">
        <f t="shared" si="70"/>
        <v>5150</v>
      </c>
      <c r="AS71" s="428">
        <f t="shared" si="71"/>
        <v>0</v>
      </c>
      <c r="AT71" s="428">
        <f t="shared" si="72"/>
        <v>0</v>
      </c>
      <c r="AU71" s="428">
        <f t="shared" si="73"/>
        <v>0</v>
      </c>
      <c r="AV71" s="428">
        <f t="shared" si="74"/>
        <v>0</v>
      </c>
      <c r="AW71" s="428">
        <f t="shared" si="75"/>
        <v>5000</v>
      </c>
      <c r="AX71" s="428">
        <f t="shared" si="76"/>
        <v>15000</v>
      </c>
      <c r="AY71" s="428">
        <f t="shared" si="77"/>
        <v>15000</v>
      </c>
      <c r="AZ71" s="428">
        <f t="shared" si="78"/>
        <v>15000</v>
      </c>
      <c r="BA71" s="428">
        <f t="shared" si="11"/>
        <v>15150</v>
      </c>
      <c r="BB71" s="428">
        <f t="shared" si="12"/>
        <v>15450</v>
      </c>
      <c r="BC71" s="428">
        <f t="shared" si="13"/>
        <v>15450</v>
      </c>
      <c r="BD71" s="428">
        <f t="shared" si="14"/>
        <v>15450</v>
      </c>
      <c r="BF71" s="481">
        <f t="shared" si="80"/>
        <v>0</v>
      </c>
      <c r="BG71" s="481">
        <f t="shared" si="81"/>
        <v>50000</v>
      </c>
      <c r="BH71" s="481">
        <f t="shared" si="79"/>
        <v>61500</v>
      </c>
    </row>
    <row r="72" spans="2:60">
      <c r="C72" s="484"/>
      <c r="D72" s="509" t="s">
        <v>204</v>
      </c>
      <c r="E72" s="478">
        <v>60000</v>
      </c>
      <c r="F72" s="507">
        <v>44835</v>
      </c>
      <c r="G72" s="482"/>
      <c r="H72" s="428">
        <f t="shared" si="68"/>
        <v>0</v>
      </c>
      <c r="I72" s="428">
        <f t="shared" si="68"/>
        <v>0</v>
      </c>
      <c r="J72" s="428">
        <f t="shared" si="68"/>
        <v>0</v>
      </c>
      <c r="K72" s="428">
        <f t="shared" si="68"/>
        <v>0</v>
      </c>
      <c r="L72" s="428">
        <f t="shared" si="68"/>
        <v>0</v>
      </c>
      <c r="M72" s="428">
        <f t="shared" si="68"/>
        <v>0</v>
      </c>
      <c r="N72" s="428">
        <f t="shared" si="68"/>
        <v>0</v>
      </c>
      <c r="O72" s="428">
        <f t="shared" si="68"/>
        <v>0</v>
      </c>
      <c r="P72" s="428">
        <f t="shared" si="68"/>
        <v>0</v>
      </c>
      <c r="Q72" s="428">
        <f t="shared" si="68"/>
        <v>0</v>
      </c>
      <c r="R72" s="428">
        <f t="shared" si="68"/>
        <v>0</v>
      </c>
      <c r="S72" s="428">
        <f t="shared" si="68"/>
        <v>0</v>
      </c>
      <c r="T72" s="428">
        <f t="shared" si="68"/>
        <v>0</v>
      </c>
      <c r="U72" s="428">
        <f t="shared" si="68"/>
        <v>0</v>
      </c>
      <c r="V72" s="428">
        <f t="shared" si="68"/>
        <v>0</v>
      </c>
      <c r="W72" s="428">
        <f t="shared" si="68"/>
        <v>0</v>
      </c>
      <c r="X72" s="428">
        <f t="shared" si="69"/>
        <v>0</v>
      </c>
      <c r="Y72" s="428">
        <f t="shared" si="69"/>
        <v>0</v>
      </c>
      <c r="Z72" s="428">
        <f t="shared" si="69"/>
        <v>0</v>
      </c>
      <c r="AA72" s="428">
        <f t="shared" si="69"/>
        <v>0</v>
      </c>
      <c r="AB72" s="428">
        <f t="shared" si="69"/>
        <v>0</v>
      </c>
      <c r="AC72" s="428">
        <f t="shared" si="69"/>
        <v>0</v>
      </c>
      <c r="AD72" s="428">
        <f t="shared" si="69"/>
        <v>0</v>
      </c>
      <c r="AE72" s="428">
        <f t="shared" si="69"/>
        <v>0</v>
      </c>
      <c r="AF72" s="428">
        <f t="shared" si="69"/>
        <v>0</v>
      </c>
      <c r="AG72" s="428">
        <f t="shared" si="69"/>
        <v>0</v>
      </c>
      <c r="AH72" s="428">
        <f t="shared" si="69"/>
        <v>0</v>
      </c>
      <c r="AI72" s="428">
        <f t="shared" si="69"/>
        <v>0</v>
      </c>
      <c r="AJ72" s="428">
        <f t="shared" si="69"/>
        <v>0</v>
      </c>
      <c r="AK72" s="428">
        <f t="shared" si="69"/>
        <v>0</v>
      </c>
      <c r="AL72" s="428">
        <f t="shared" si="69"/>
        <v>0</v>
      </c>
      <c r="AM72" s="428">
        <f t="shared" si="69"/>
        <v>0</v>
      </c>
      <c r="AN72" s="428">
        <f t="shared" si="70"/>
        <v>0</v>
      </c>
      <c r="AO72" s="428">
        <f t="shared" si="70"/>
        <v>5000</v>
      </c>
      <c r="AP72" s="428">
        <f t="shared" si="70"/>
        <v>5000</v>
      </c>
      <c r="AQ72" s="428">
        <f t="shared" si="70"/>
        <v>5000</v>
      </c>
      <c r="AS72" s="428">
        <f t="shared" si="71"/>
        <v>0</v>
      </c>
      <c r="AT72" s="428">
        <f t="shared" si="72"/>
        <v>0</v>
      </c>
      <c r="AU72" s="428">
        <f t="shared" si="73"/>
        <v>0</v>
      </c>
      <c r="AV72" s="428">
        <f t="shared" si="74"/>
        <v>0</v>
      </c>
      <c r="AW72" s="428">
        <f t="shared" si="75"/>
        <v>0</v>
      </c>
      <c r="AX72" s="428">
        <f t="shared" si="76"/>
        <v>0</v>
      </c>
      <c r="AY72" s="428">
        <f t="shared" si="77"/>
        <v>0</v>
      </c>
      <c r="AZ72" s="428">
        <f t="shared" si="78"/>
        <v>0</v>
      </c>
      <c r="BA72" s="428">
        <f t="shared" si="11"/>
        <v>0</v>
      </c>
      <c r="BB72" s="428">
        <f t="shared" si="12"/>
        <v>0</v>
      </c>
      <c r="BC72" s="428">
        <f t="shared" si="13"/>
        <v>0</v>
      </c>
      <c r="BD72" s="428">
        <f t="shared" si="14"/>
        <v>15000</v>
      </c>
      <c r="BF72" s="481">
        <f t="shared" si="80"/>
        <v>0</v>
      </c>
      <c r="BG72" s="481">
        <f t="shared" si="81"/>
        <v>0</v>
      </c>
      <c r="BH72" s="481">
        <f t="shared" si="79"/>
        <v>15000</v>
      </c>
    </row>
    <row r="73" spans="2:60">
      <c r="C73" s="484"/>
      <c r="D73" s="509" t="s">
        <v>217</v>
      </c>
      <c r="E73" s="478">
        <v>85000</v>
      </c>
      <c r="F73" s="507">
        <v>44013</v>
      </c>
      <c r="G73" s="482"/>
      <c r="H73" s="428">
        <f t="shared" si="68"/>
        <v>0</v>
      </c>
      <c r="I73" s="428">
        <f t="shared" si="68"/>
        <v>0</v>
      </c>
      <c r="J73" s="428">
        <f t="shared" si="68"/>
        <v>0</v>
      </c>
      <c r="K73" s="428">
        <f t="shared" si="68"/>
        <v>0</v>
      </c>
      <c r="L73" s="428">
        <f t="shared" si="68"/>
        <v>0</v>
      </c>
      <c r="M73" s="428">
        <f t="shared" si="68"/>
        <v>0</v>
      </c>
      <c r="N73" s="428">
        <f t="shared" si="68"/>
        <v>7083.333333333333</v>
      </c>
      <c r="O73" s="428">
        <f t="shared" si="68"/>
        <v>7083.333333333333</v>
      </c>
      <c r="P73" s="428">
        <f t="shared" si="68"/>
        <v>7083.333333333333</v>
      </c>
      <c r="Q73" s="428">
        <f t="shared" si="68"/>
        <v>7083.333333333333</v>
      </c>
      <c r="R73" s="428">
        <f t="shared" si="68"/>
        <v>7083.333333333333</v>
      </c>
      <c r="S73" s="428">
        <f t="shared" si="68"/>
        <v>7083.333333333333</v>
      </c>
      <c r="T73" s="428">
        <f t="shared" si="68"/>
        <v>7083.333333333333</v>
      </c>
      <c r="U73" s="428">
        <f t="shared" si="68"/>
        <v>7083.333333333333</v>
      </c>
      <c r="V73" s="428">
        <f t="shared" si="68"/>
        <v>7083.333333333333</v>
      </c>
      <c r="W73" s="428">
        <f t="shared" si="68"/>
        <v>7083.333333333333</v>
      </c>
      <c r="X73" s="428">
        <f t="shared" si="69"/>
        <v>7083.333333333333</v>
      </c>
      <c r="Y73" s="428">
        <f t="shared" si="69"/>
        <v>7083.333333333333</v>
      </c>
      <c r="Z73" s="428">
        <f t="shared" si="69"/>
        <v>7295.833333333333</v>
      </c>
      <c r="AA73" s="428">
        <f t="shared" si="69"/>
        <v>7295.833333333333</v>
      </c>
      <c r="AB73" s="428">
        <f t="shared" si="69"/>
        <v>7295.833333333333</v>
      </c>
      <c r="AC73" s="428">
        <f t="shared" si="69"/>
        <v>7295.833333333333</v>
      </c>
      <c r="AD73" s="428">
        <f t="shared" si="69"/>
        <v>7295.833333333333</v>
      </c>
      <c r="AE73" s="428">
        <f t="shared" si="69"/>
        <v>7295.833333333333</v>
      </c>
      <c r="AF73" s="428">
        <f t="shared" si="69"/>
        <v>7295.833333333333</v>
      </c>
      <c r="AG73" s="428">
        <f t="shared" si="69"/>
        <v>7295.833333333333</v>
      </c>
      <c r="AH73" s="428">
        <f t="shared" si="69"/>
        <v>7295.833333333333</v>
      </c>
      <c r="AI73" s="428">
        <f t="shared" si="69"/>
        <v>7295.833333333333</v>
      </c>
      <c r="AJ73" s="428">
        <f t="shared" si="69"/>
        <v>7295.833333333333</v>
      </c>
      <c r="AK73" s="428">
        <f t="shared" si="69"/>
        <v>7295.833333333333</v>
      </c>
      <c r="AL73" s="428">
        <f t="shared" si="69"/>
        <v>7295.833333333333</v>
      </c>
      <c r="AM73" s="428">
        <f t="shared" si="69"/>
        <v>7295.833333333333</v>
      </c>
      <c r="AN73" s="428">
        <f t="shared" si="70"/>
        <v>7295.833333333333</v>
      </c>
      <c r="AO73" s="428">
        <f t="shared" si="70"/>
        <v>7295.833333333333</v>
      </c>
      <c r="AP73" s="428">
        <f t="shared" si="70"/>
        <v>7295.833333333333</v>
      </c>
      <c r="AQ73" s="428">
        <f t="shared" si="70"/>
        <v>7295.833333333333</v>
      </c>
      <c r="AS73" s="428">
        <f t="shared" si="71"/>
        <v>0</v>
      </c>
      <c r="AT73" s="428">
        <f t="shared" si="72"/>
        <v>0</v>
      </c>
      <c r="AU73" s="428">
        <f t="shared" si="73"/>
        <v>21250</v>
      </c>
      <c r="AV73" s="428">
        <f t="shared" si="74"/>
        <v>21250</v>
      </c>
      <c r="AW73" s="428">
        <f t="shared" si="75"/>
        <v>21250</v>
      </c>
      <c r="AX73" s="428">
        <f t="shared" si="76"/>
        <v>21250</v>
      </c>
      <c r="AY73" s="428">
        <f t="shared" si="77"/>
        <v>21887.5</v>
      </c>
      <c r="AZ73" s="428">
        <f t="shared" si="78"/>
        <v>21887.5</v>
      </c>
      <c r="BA73" s="428">
        <f t="shared" si="11"/>
        <v>21887.5</v>
      </c>
      <c r="BB73" s="428">
        <f t="shared" si="12"/>
        <v>21887.5</v>
      </c>
      <c r="BC73" s="428">
        <f t="shared" si="13"/>
        <v>21887.5</v>
      </c>
      <c r="BD73" s="428">
        <f t="shared" si="14"/>
        <v>21887.5</v>
      </c>
      <c r="BF73" s="481">
        <f t="shared" si="80"/>
        <v>42500</v>
      </c>
      <c r="BG73" s="481">
        <f t="shared" si="81"/>
        <v>86275</v>
      </c>
      <c r="BH73" s="481">
        <f t="shared" si="79"/>
        <v>87550</v>
      </c>
    </row>
    <row r="74" spans="2:60">
      <c r="C74" s="484"/>
      <c r="D74" s="485" t="s">
        <v>222</v>
      </c>
      <c r="E74" s="478">
        <v>90000</v>
      </c>
      <c r="F74" s="479">
        <v>43831</v>
      </c>
      <c r="G74" s="482"/>
      <c r="H74" s="428">
        <f t="shared" si="68"/>
        <v>7500</v>
      </c>
      <c r="I74" s="428">
        <f t="shared" si="68"/>
        <v>7500</v>
      </c>
      <c r="J74" s="428">
        <f t="shared" si="68"/>
        <v>7500</v>
      </c>
      <c r="K74" s="428">
        <f t="shared" si="68"/>
        <v>7500</v>
      </c>
      <c r="L74" s="428">
        <f t="shared" si="68"/>
        <v>7500</v>
      </c>
      <c r="M74" s="428">
        <f t="shared" si="68"/>
        <v>7500</v>
      </c>
      <c r="N74" s="428">
        <f t="shared" si="68"/>
        <v>7500</v>
      </c>
      <c r="O74" s="428">
        <f t="shared" si="68"/>
        <v>7500</v>
      </c>
      <c r="P74" s="428">
        <f t="shared" si="68"/>
        <v>7500</v>
      </c>
      <c r="Q74" s="428">
        <f t="shared" si="68"/>
        <v>7500</v>
      </c>
      <c r="R74" s="428">
        <f t="shared" si="68"/>
        <v>7500</v>
      </c>
      <c r="S74" s="428">
        <f t="shared" si="68"/>
        <v>7500</v>
      </c>
      <c r="T74" s="428">
        <f t="shared" si="68"/>
        <v>7725</v>
      </c>
      <c r="U74" s="428">
        <f t="shared" si="68"/>
        <v>7725</v>
      </c>
      <c r="V74" s="428">
        <f t="shared" si="68"/>
        <v>7725</v>
      </c>
      <c r="W74" s="428">
        <f t="shared" si="68"/>
        <v>7725</v>
      </c>
      <c r="X74" s="428">
        <f t="shared" si="69"/>
        <v>7725</v>
      </c>
      <c r="Y74" s="428">
        <f t="shared" si="69"/>
        <v>7725</v>
      </c>
      <c r="Z74" s="428">
        <f t="shared" si="69"/>
        <v>7725</v>
      </c>
      <c r="AA74" s="428">
        <f t="shared" si="69"/>
        <v>7725</v>
      </c>
      <c r="AB74" s="428">
        <f t="shared" si="69"/>
        <v>7725</v>
      </c>
      <c r="AC74" s="428">
        <f t="shared" si="69"/>
        <v>7725</v>
      </c>
      <c r="AD74" s="428">
        <f t="shared" si="69"/>
        <v>7725</v>
      </c>
      <c r="AE74" s="428">
        <f t="shared" si="69"/>
        <v>7725</v>
      </c>
      <c r="AF74" s="428">
        <f t="shared" si="69"/>
        <v>7725</v>
      </c>
      <c r="AG74" s="428">
        <f t="shared" si="69"/>
        <v>7725</v>
      </c>
      <c r="AH74" s="428">
        <f t="shared" si="69"/>
        <v>7725</v>
      </c>
      <c r="AI74" s="428">
        <f t="shared" si="69"/>
        <v>7725</v>
      </c>
      <c r="AJ74" s="428">
        <f t="shared" si="69"/>
        <v>7725</v>
      </c>
      <c r="AK74" s="428">
        <f t="shared" si="69"/>
        <v>7725</v>
      </c>
      <c r="AL74" s="428">
        <f t="shared" si="69"/>
        <v>7725</v>
      </c>
      <c r="AM74" s="428">
        <f t="shared" si="69"/>
        <v>7725</v>
      </c>
      <c r="AN74" s="428">
        <f t="shared" si="70"/>
        <v>7725</v>
      </c>
      <c r="AO74" s="428">
        <f t="shared" si="70"/>
        <v>7725</v>
      </c>
      <c r="AP74" s="428">
        <f t="shared" si="70"/>
        <v>7725</v>
      </c>
      <c r="AQ74" s="428">
        <f t="shared" si="70"/>
        <v>7725</v>
      </c>
      <c r="AS74" s="428">
        <f t="shared" si="71"/>
        <v>22500</v>
      </c>
      <c r="AT74" s="428">
        <f t="shared" si="72"/>
        <v>22500</v>
      </c>
      <c r="AU74" s="428">
        <f t="shared" si="73"/>
        <v>22500</v>
      </c>
      <c r="AV74" s="428">
        <f t="shared" si="74"/>
        <v>22500</v>
      </c>
      <c r="AW74" s="428">
        <f t="shared" si="75"/>
        <v>23175</v>
      </c>
      <c r="AX74" s="428">
        <f t="shared" si="76"/>
        <v>23175</v>
      </c>
      <c r="AY74" s="428">
        <f t="shared" si="77"/>
        <v>23175</v>
      </c>
      <c r="AZ74" s="428">
        <f t="shared" si="78"/>
        <v>23175</v>
      </c>
      <c r="BA74" s="428">
        <f t="shared" si="11"/>
        <v>23175</v>
      </c>
      <c r="BB74" s="428">
        <f t="shared" si="12"/>
        <v>23175</v>
      </c>
      <c r="BC74" s="428">
        <f t="shared" si="13"/>
        <v>23175</v>
      </c>
      <c r="BD74" s="428">
        <f t="shared" si="14"/>
        <v>23175</v>
      </c>
      <c r="BF74" s="481">
        <f t="shared" si="80"/>
        <v>90000</v>
      </c>
      <c r="BG74" s="481">
        <f t="shared" si="81"/>
        <v>92700</v>
      </c>
      <c r="BH74" s="481">
        <f t="shared" si="79"/>
        <v>92700</v>
      </c>
    </row>
    <row r="75" spans="2:60">
      <c r="C75" s="484"/>
      <c r="D75" s="485" t="s">
        <v>193</v>
      </c>
      <c r="E75" s="478"/>
      <c r="F75" s="479"/>
      <c r="G75" s="482"/>
      <c r="H75" s="428">
        <f t="shared" si="68"/>
        <v>0</v>
      </c>
      <c r="I75" s="428">
        <f t="shared" si="68"/>
        <v>0</v>
      </c>
      <c r="J75" s="428">
        <f t="shared" si="68"/>
        <v>0</v>
      </c>
      <c r="K75" s="428">
        <f t="shared" si="68"/>
        <v>0</v>
      </c>
      <c r="L75" s="428">
        <f t="shared" si="68"/>
        <v>0</v>
      </c>
      <c r="M75" s="428">
        <f t="shared" si="68"/>
        <v>0</v>
      </c>
      <c r="N75" s="428">
        <f t="shared" si="68"/>
        <v>0</v>
      </c>
      <c r="O75" s="428">
        <f t="shared" si="68"/>
        <v>0</v>
      </c>
      <c r="P75" s="428">
        <f t="shared" si="68"/>
        <v>0</v>
      </c>
      <c r="Q75" s="428">
        <f t="shared" si="68"/>
        <v>0</v>
      </c>
      <c r="R75" s="428">
        <f t="shared" si="68"/>
        <v>0</v>
      </c>
      <c r="S75" s="428">
        <f t="shared" si="68"/>
        <v>0</v>
      </c>
      <c r="T75" s="428">
        <f t="shared" si="68"/>
        <v>0</v>
      </c>
      <c r="U75" s="428">
        <f t="shared" si="68"/>
        <v>0</v>
      </c>
      <c r="V75" s="428">
        <f t="shared" si="68"/>
        <v>0</v>
      </c>
      <c r="W75" s="428">
        <f t="shared" si="68"/>
        <v>0</v>
      </c>
      <c r="X75" s="428">
        <f t="shared" si="69"/>
        <v>0</v>
      </c>
      <c r="Y75" s="428">
        <f t="shared" si="69"/>
        <v>0</v>
      </c>
      <c r="Z75" s="428">
        <f t="shared" si="69"/>
        <v>0</v>
      </c>
      <c r="AA75" s="428">
        <f t="shared" si="69"/>
        <v>0</v>
      </c>
      <c r="AB75" s="428">
        <f t="shared" si="69"/>
        <v>0</v>
      </c>
      <c r="AC75" s="428">
        <f t="shared" si="69"/>
        <v>0</v>
      </c>
      <c r="AD75" s="428">
        <f t="shared" si="69"/>
        <v>0</v>
      </c>
      <c r="AE75" s="428">
        <f t="shared" si="69"/>
        <v>0</v>
      </c>
      <c r="AF75" s="428">
        <f t="shared" si="69"/>
        <v>0</v>
      </c>
      <c r="AG75" s="428">
        <f t="shared" si="69"/>
        <v>0</v>
      </c>
      <c r="AH75" s="428">
        <f t="shared" si="69"/>
        <v>0</v>
      </c>
      <c r="AI75" s="428">
        <f t="shared" si="69"/>
        <v>0</v>
      </c>
      <c r="AJ75" s="428">
        <f t="shared" si="69"/>
        <v>0</v>
      </c>
      <c r="AK75" s="428">
        <f t="shared" si="69"/>
        <v>0</v>
      </c>
      <c r="AL75" s="428">
        <f t="shared" si="69"/>
        <v>0</v>
      </c>
      <c r="AM75" s="428">
        <f t="shared" si="69"/>
        <v>0</v>
      </c>
      <c r="AN75" s="428">
        <f t="shared" si="70"/>
        <v>0</v>
      </c>
      <c r="AO75" s="428">
        <f t="shared" si="70"/>
        <v>0</v>
      </c>
      <c r="AP75" s="428">
        <f t="shared" si="70"/>
        <v>0</v>
      </c>
      <c r="AQ75" s="428">
        <f t="shared" si="70"/>
        <v>0</v>
      </c>
      <c r="AS75" s="428">
        <f t="shared" si="71"/>
        <v>0</v>
      </c>
      <c r="AT75" s="428">
        <f t="shared" si="72"/>
        <v>0</v>
      </c>
      <c r="AU75" s="428">
        <f t="shared" si="73"/>
        <v>0</v>
      </c>
      <c r="AV75" s="428">
        <f t="shared" si="74"/>
        <v>0</v>
      </c>
      <c r="AW75" s="428">
        <f t="shared" si="75"/>
        <v>0</v>
      </c>
      <c r="AX75" s="428">
        <f t="shared" si="76"/>
        <v>0</v>
      </c>
      <c r="AY75" s="428">
        <f t="shared" si="77"/>
        <v>0</v>
      </c>
      <c r="AZ75" s="428">
        <f t="shared" si="78"/>
        <v>0</v>
      </c>
      <c r="BA75" s="428">
        <f t="shared" si="11"/>
        <v>0</v>
      </c>
      <c r="BB75" s="428">
        <f t="shared" si="12"/>
        <v>0</v>
      </c>
      <c r="BC75" s="428">
        <f t="shared" si="13"/>
        <v>0</v>
      </c>
      <c r="BD75" s="428">
        <f t="shared" si="14"/>
        <v>0</v>
      </c>
      <c r="BF75" s="481">
        <f t="shared" si="80"/>
        <v>0</v>
      </c>
      <c r="BG75" s="481">
        <f t="shared" si="81"/>
        <v>0</v>
      </c>
      <c r="BH75" s="481">
        <f t="shared" si="79"/>
        <v>0</v>
      </c>
    </row>
    <row r="76" spans="2:60">
      <c r="C76" s="484"/>
      <c r="D76" s="485" t="s">
        <v>193</v>
      </c>
      <c r="E76" s="478"/>
      <c r="F76" s="479"/>
      <c r="G76" s="482"/>
      <c r="H76" s="428">
        <f t="shared" si="68"/>
        <v>0</v>
      </c>
      <c r="I76" s="428">
        <f t="shared" si="68"/>
        <v>0</v>
      </c>
      <c r="J76" s="428">
        <f t="shared" si="68"/>
        <v>0</v>
      </c>
      <c r="K76" s="428">
        <f t="shared" si="68"/>
        <v>0</v>
      </c>
      <c r="L76" s="428">
        <f t="shared" si="68"/>
        <v>0</v>
      </c>
      <c r="M76" s="428">
        <f t="shared" si="68"/>
        <v>0</v>
      </c>
      <c r="N76" s="428">
        <f t="shared" si="68"/>
        <v>0</v>
      </c>
      <c r="O76" s="428">
        <f t="shared" si="68"/>
        <v>0</v>
      </c>
      <c r="P76" s="428">
        <f t="shared" si="68"/>
        <v>0</v>
      </c>
      <c r="Q76" s="428">
        <f t="shared" si="68"/>
        <v>0</v>
      </c>
      <c r="R76" s="428">
        <f t="shared" si="68"/>
        <v>0</v>
      </c>
      <c r="S76" s="428">
        <f t="shared" si="68"/>
        <v>0</v>
      </c>
      <c r="T76" s="428">
        <f t="shared" si="68"/>
        <v>0</v>
      </c>
      <c r="U76" s="428">
        <f t="shared" si="68"/>
        <v>0</v>
      </c>
      <c r="V76" s="428">
        <f t="shared" si="68"/>
        <v>0</v>
      </c>
      <c r="W76" s="428">
        <f t="shared" si="68"/>
        <v>0</v>
      </c>
      <c r="X76" s="428">
        <f t="shared" si="69"/>
        <v>0</v>
      </c>
      <c r="Y76" s="428">
        <f t="shared" si="69"/>
        <v>0</v>
      </c>
      <c r="Z76" s="428">
        <f t="shared" si="69"/>
        <v>0</v>
      </c>
      <c r="AA76" s="428">
        <f t="shared" si="69"/>
        <v>0</v>
      </c>
      <c r="AB76" s="428">
        <f t="shared" si="69"/>
        <v>0</v>
      </c>
      <c r="AC76" s="428">
        <f t="shared" si="69"/>
        <v>0</v>
      </c>
      <c r="AD76" s="428">
        <f t="shared" si="69"/>
        <v>0</v>
      </c>
      <c r="AE76" s="428">
        <f t="shared" si="69"/>
        <v>0</v>
      </c>
      <c r="AF76" s="428">
        <f t="shared" si="69"/>
        <v>0</v>
      </c>
      <c r="AG76" s="428">
        <f t="shared" si="69"/>
        <v>0</v>
      </c>
      <c r="AH76" s="428">
        <f t="shared" si="69"/>
        <v>0</v>
      </c>
      <c r="AI76" s="428">
        <f t="shared" si="69"/>
        <v>0</v>
      </c>
      <c r="AJ76" s="428">
        <f t="shared" si="69"/>
        <v>0</v>
      </c>
      <c r="AK76" s="428">
        <f t="shared" si="69"/>
        <v>0</v>
      </c>
      <c r="AL76" s="428">
        <f t="shared" si="69"/>
        <v>0</v>
      </c>
      <c r="AM76" s="428">
        <f t="shared" si="69"/>
        <v>0</v>
      </c>
      <c r="AN76" s="428">
        <f t="shared" si="70"/>
        <v>0</v>
      </c>
      <c r="AO76" s="428">
        <f t="shared" si="70"/>
        <v>0</v>
      </c>
      <c r="AP76" s="428">
        <f t="shared" si="70"/>
        <v>0</v>
      </c>
      <c r="AQ76" s="428">
        <f t="shared" si="70"/>
        <v>0</v>
      </c>
      <c r="AS76" s="428">
        <f t="shared" si="71"/>
        <v>0</v>
      </c>
      <c r="AT76" s="428">
        <f t="shared" si="72"/>
        <v>0</v>
      </c>
      <c r="AU76" s="428">
        <f t="shared" si="73"/>
        <v>0</v>
      </c>
      <c r="AV76" s="428">
        <f t="shared" si="74"/>
        <v>0</v>
      </c>
      <c r="AW76" s="428">
        <f t="shared" si="75"/>
        <v>0</v>
      </c>
      <c r="AX76" s="428">
        <f t="shared" si="76"/>
        <v>0</v>
      </c>
      <c r="AY76" s="428">
        <f t="shared" si="77"/>
        <v>0</v>
      </c>
      <c r="AZ76" s="428">
        <f t="shared" si="78"/>
        <v>0</v>
      </c>
      <c r="BA76" s="428">
        <f t="shared" si="11"/>
        <v>0</v>
      </c>
      <c r="BB76" s="428">
        <f t="shared" si="12"/>
        <v>0</v>
      </c>
      <c r="BC76" s="428">
        <f t="shared" si="13"/>
        <v>0</v>
      </c>
      <c r="BD76" s="428">
        <f>SUM(AO76:AQ76)</f>
        <v>0</v>
      </c>
      <c r="BF76" s="481">
        <f t="shared" si="80"/>
        <v>0</v>
      </c>
      <c r="BG76" s="481">
        <f t="shared" si="81"/>
        <v>0</v>
      </c>
      <c r="BH76" s="481">
        <f t="shared" si="79"/>
        <v>0</v>
      </c>
    </row>
    <row r="77" spans="2:60">
      <c r="C77" s="484"/>
      <c r="D77" s="485" t="s">
        <v>193</v>
      </c>
      <c r="E77" s="478"/>
      <c r="F77" s="479"/>
      <c r="G77" s="482"/>
      <c r="H77" s="428">
        <f t="shared" si="68"/>
        <v>0</v>
      </c>
      <c r="I77" s="428">
        <f t="shared" si="68"/>
        <v>0</v>
      </c>
      <c r="J77" s="428">
        <f t="shared" si="68"/>
        <v>0</v>
      </c>
      <c r="K77" s="428">
        <f t="shared" si="68"/>
        <v>0</v>
      </c>
      <c r="L77" s="428">
        <f t="shared" si="68"/>
        <v>0</v>
      </c>
      <c r="M77" s="428">
        <f t="shared" si="68"/>
        <v>0</v>
      </c>
      <c r="N77" s="428">
        <f t="shared" si="68"/>
        <v>0</v>
      </c>
      <c r="O77" s="428">
        <f t="shared" si="68"/>
        <v>0</v>
      </c>
      <c r="P77" s="428">
        <f t="shared" si="68"/>
        <v>0</v>
      </c>
      <c r="Q77" s="428">
        <f t="shared" si="68"/>
        <v>0</v>
      </c>
      <c r="R77" s="428">
        <f t="shared" si="68"/>
        <v>0</v>
      </c>
      <c r="S77" s="428">
        <f t="shared" si="68"/>
        <v>0</v>
      </c>
      <c r="T77" s="428">
        <f t="shared" si="68"/>
        <v>0</v>
      </c>
      <c r="U77" s="428">
        <f t="shared" si="68"/>
        <v>0</v>
      </c>
      <c r="V77" s="428">
        <f t="shared" si="68"/>
        <v>0</v>
      </c>
      <c r="W77" s="428">
        <f t="shared" ref="W77:AE77" si="82">IF(AND(W$8&gt;=$F77,OR($G77+30&gt;W$8,$G77=0)),IF(W$8-$F77&gt;365,($E77*(1+$C$4))/12,$E77/12),0)</f>
        <v>0</v>
      </c>
      <c r="X77" s="428">
        <f t="shared" si="82"/>
        <v>0</v>
      </c>
      <c r="Y77" s="428">
        <f t="shared" si="82"/>
        <v>0</v>
      </c>
      <c r="Z77" s="428">
        <f t="shared" si="82"/>
        <v>0</v>
      </c>
      <c r="AA77" s="428">
        <f t="shared" si="82"/>
        <v>0</v>
      </c>
      <c r="AB77" s="428">
        <f t="shared" si="82"/>
        <v>0</v>
      </c>
      <c r="AC77" s="428">
        <f t="shared" si="82"/>
        <v>0</v>
      </c>
      <c r="AD77" s="428">
        <f t="shared" si="82"/>
        <v>0</v>
      </c>
      <c r="AE77" s="428">
        <f t="shared" si="82"/>
        <v>0</v>
      </c>
      <c r="AF77" s="428">
        <f t="shared" si="69"/>
        <v>0</v>
      </c>
      <c r="AG77" s="428">
        <f t="shared" si="69"/>
        <v>0</v>
      </c>
      <c r="AH77" s="428">
        <f t="shared" si="69"/>
        <v>0</v>
      </c>
      <c r="AI77" s="428">
        <f t="shared" si="69"/>
        <v>0</v>
      </c>
      <c r="AJ77" s="428">
        <f t="shared" si="69"/>
        <v>0</v>
      </c>
      <c r="AK77" s="428">
        <f t="shared" si="69"/>
        <v>0</v>
      </c>
      <c r="AL77" s="428">
        <f t="shared" si="69"/>
        <v>0</v>
      </c>
      <c r="AM77" s="428">
        <f t="shared" si="69"/>
        <v>0</v>
      </c>
      <c r="AN77" s="428">
        <f t="shared" si="70"/>
        <v>0</v>
      </c>
      <c r="AO77" s="428">
        <f t="shared" si="70"/>
        <v>0</v>
      </c>
      <c r="AP77" s="428">
        <f t="shared" si="70"/>
        <v>0</v>
      </c>
      <c r="AQ77" s="428">
        <f t="shared" si="70"/>
        <v>0</v>
      </c>
      <c r="AS77" s="428">
        <f t="shared" si="71"/>
        <v>0</v>
      </c>
      <c r="AT77" s="428">
        <f t="shared" si="72"/>
        <v>0</v>
      </c>
      <c r="AU77" s="428">
        <f t="shared" si="73"/>
        <v>0</v>
      </c>
      <c r="AV77" s="428">
        <f t="shared" si="74"/>
        <v>0</v>
      </c>
      <c r="AW77" s="428">
        <f t="shared" si="75"/>
        <v>0</v>
      </c>
      <c r="AX77" s="428">
        <f t="shared" si="76"/>
        <v>0</v>
      </c>
      <c r="AY77" s="428">
        <f t="shared" si="77"/>
        <v>0</v>
      </c>
      <c r="AZ77" s="428">
        <f t="shared" si="78"/>
        <v>0</v>
      </c>
      <c r="BA77" s="428">
        <f t="shared" ref="BA77:BA102" si="83">SUM(AF77:AH77)</f>
        <v>0</v>
      </c>
      <c r="BB77" s="428">
        <f t="shared" ref="BB77:BB102" si="84">SUM(AI77:AK77)</f>
        <v>0</v>
      </c>
      <c r="BC77" s="428">
        <f t="shared" ref="BC77:BC102" si="85">SUM(AL77:AN77)</f>
        <v>0</v>
      </c>
      <c r="BD77" s="428">
        <f t="shared" ref="BD77:BD102" si="86">SUM(AO77:AQ77)</f>
        <v>0</v>
      </c>
      <c r="BF77" s="481">
        <f t="shared" si="80"/>
        <v>0</v>
      </c>
      <c r="BG77" s="481">
        <f t="shared" si="81"/>
        <v>0</v>
      </c>
      <c r="BH77" s="481">
        <f t="shared" si="79"/>
        <v>0</v>
      </c>
    </row>
    <row r="78" spans="2:60">
      <c r="C78" s="484"/>
      <c r="D78" s="485"/>
      <c r="E78" s="486"/>
      <c r="F78" s="487"/>
      <c r="G78" s="487"/>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S78" s="488"/>
      <c r="AT78" s="488"/>
      <c r="AU78" s="488"/>
      <c r="AV78" s="488"/>
      <c r="AW78" s="488"/>
      <c r="AX78" s="488"/>
      <c r="AY78" s="488"/>
      <c r="AZ78" s="488"/>
      <c r="BA78" s="428"/>
      <c r="BB78" s="428"/>
      <c r="BC78" s="428"/>
      <c r="BD78" s="428"/>
      <c r="BF78" s="325"/>
      <c r="BG78" s="325"/>
      <c r="BH78" s="325"/>
    </row>
    <row r="79" spans="2:60">
      <c r="B79" s="533" t="str">
        <f>"TOTAL "&amp;B60</f>
        <v>TOTAL R&amp;D</v>
      </c>
      <c r="C79" s="533"/>
      <c r="D79" s="489" t="s">
        <v>77</v>
      </c>
      <c r="E79" s="490"/>
      <c r="F79" s="489"/>
      <c r="G79" s="489"/>
      <c r="H79" s="491">
        <f t="shared" ref="H79:AQ79" si="87">COUNTIF(H62:H78,"&gt;0")</f>
        <v>3</v>
      </c>
      <c r="I79" s="491">
        <f t="shared" si="87"/>
        <v>3</v>
      </c>
      <c r="J79" s="491">
        <f t="shared" si="87"/>
        <v>3</v>
      </c>
      <c r="K79" s="491">
        <f t="shared" si="87"/>
        <v>3</v>
      </c>
      <c r="L79" s="491">
        <f t="shared" si="87"/>
        <v>4</v>
      </c>
      <c r="M79" s="491">
        <f t="shared" si="87"/>
        <v>4</v>
      </c>
      <c r="N79" s="491">
        <f t="shared" si="87"/>
        <v>5</v>
      </c>
      <c r="O79" s="491">
        <f t="shared" si="87"/>
        <v>5</v>
      </c>
      <c r="P79" s="491">
        <f t="shared" si="87"/>
        <v>5</v>
      </c>
      <c r="Q79" s="491">
        <f t="shared" si="87"/>
        <v>6</v>
      </c>
      <c r="R79" s="491">
        <f t="shared" si="87"/>
        <v>6</v>
      </c>
      <c r="S79" s="491">
        <f t="shared" si="87"/>
        <v>6</v>
      </c>
      <c r="T79" s="491">
        <f t="shared" si="87"/>
        <v>6</v>
      </c>
      <c r="U79" s="491">
        <f t="shared" si="87"/>
        <v>7</v>
      </c>
      <c r="V79" s="491">
        <f t="shared" si="87"/>
        <v>8</v>
      </c>
      <c r="W79" s="491">
        <f t="shared" si="87"/>
        <v>8</v>
      </c>
      <c r="X79" s="491">
        <f t="shared" si="87"/>
        <v>9</v>
      </c>
      <c r="Y79" s="491">
        <f t="shared" si="87"/>
        <v>9</v>
      </c>
      <c r="Z79" s="491">
        <f t="shared" si="87"/>
        <v>9</v>
      </c>
      <c r="AA79" s="491">
        <f t="shared" si="87"/>
        <v>9</v>
      </c>
      <c r="AB79" s="491">
        <f t="shared" si="87"/>
        <v>9</v>
      </c>
      <c r="AC79" s="491">
        <f t="shared" si="87"/>
        <v>9</v>
      </c>
      <c r="AD79" s="491">
        <f t="shared" si="87"/>
        <v>10</v>
      </c>
      <c r="AE79" s="491">
        <f t="shared" si="87"/>
        <v>10</v>
      </c>
      <c r="AF79" s="491">
        <f t="shared" si="87"/>
        <v>10</v>
      </c>
      <c r="AG79" s="491">
        <f t="shared" si="87"/>
        <v>10</v>
      </c>
      <c r="AH79" s="491">
        <f t="shared" si="87"/>
        <v>10</v>
      </c>
      <c r="AI79" s="491">
        <f t="shared" si="87"/>
        <v>10</v>
      </c>
      <c r="AJ79" s="491">
        <f t="shared" si="87"/>
        <v>11</v>
      </c>
      <c r="AK79" s="491">
        <f t="shared" si="87"/>
        <v>11</v>
      </c>
      <c r="AL79" s="491">
        <f t="shared" si="87"/>
        <v>11</v>
      </c>
      <c r="AM79" s="491">
        <f t="shared" si="87"/>
        <v>12</v>
      </c>
      <c r="AN79" s="491">
        <f t="shared" si="87"/>
        <v>12</v>
      </c>
      <c r="AO79" s="491">
        <f t="shared" si="87"/>
        <v>13</v>
      </c>
      <c r="AP79" s="491">
        <f t="shared" si="87"/>
        <v>13</v>
      </c>
      <c r="AQ79" s="491">
        <f t="shared" si="87"/>
        <v>13</v>
      </c>
      <c r="AS79" s="491">
        <f t="shared" ref="AS79:BD79" si="88">COUNTIF(AS62:AS78,"&gt;0")</f>
        <v>3</v>
      </c>
      <c r="AT79" s="491">
        <f t="shared" si="88"/>
        <v>4</v>
      </c>
      <c r="AU79" s="491">
        <f t="shared" si="88"/>
        <v>5</v>
      </c>
      <c r="AV79" s="491">
        <f t="shared" si="88"/>
        <v>6</v>
      </c>
      <c r="AW79" s="491">
        <f t="shared" si="88"/>
        <v>8</v>
      </c>
      <c r="AX79" s="491">
        <f t="shared" si="88"/>
        <v>9</v>
      </c>
      <c r="AY79" s="491">
        <f t="shared" si="88"/>
        <v>9</v>
      </c>
      <c r="AZ79" s="491">
        <f t="shared" si="88"/>
        <v>10</v>
      </c>
      <c r="BA79" s="491">
        <f t="shared" si="88"/>
        <v>10</v>
      </c>
      <c r="BB79" s="491">
        <f>COUNTIF(BB62:BB78,"&gt;0")</f>
        <v>11</v>
      </c>
      <c r="BC79" s="491">
        <f t="shared" si="88"/>
        <v>12</v>
      </c>
      <c r="BD79" s="491">
        <f t="shared" si="88"/>
        <v>13</v>
      </c>
      <c r="BF79" s="491">
        <f>AV79</f>
        <v>6</v>
      </c>
      <c r="BG79" s="491">
        <f>AZ79</f>
        <v>10</v>
      </c>
      <c r="BH79" s="491">
        <f>BD79</f>
        <v>13</v>
      </c>
    </row>
    <row r="80" spans="2:60">
      <c r="B80" s="534"/>
      <c r="C80" s="534"/>
      <c r="D80" s="21" t="s">
        <v>119</v>
      </c>
      <c r="E80" s="81"/>
      <c r="F80" s="21"/>
      <c r="G80" s="21"/>
      <c r="H80" s="492">
        <f t="shared" ref="H80:AE80" si="89">SUM(H62:H78)</f>
        <v>25000</v>
      </c>
      <c r="I80" s="492">
        <f t="shared" si="89"/>
        <v>25000</v>
      </c>
      <c r="J80" s="492">
        <f t="shared" si="89"/>
        <v>25000</v>
      </c>
      <c r="K80" s="492">
        <f t="shared" si="89"/>
        <v>25000</v>
      </c>
      <c r="L80" s="492">
        <f t="shared" si="89"/>
        <v>32500</v>
      </c>
      <c r="M80" s="492">
        <f t="shared" si="89"/>
        <v>32500</v>
      </c>
      <c r="N80" s="492">
        <f t="shared" si="89"/>
        <v>39583.333333333328</v>
      </c>
      <c r="O80" s="492">
        <f t="shared" si="89"/>
        <v>39583.333333333328</v>
      </c>
      <c r="P80" s="492">
        <f t="shared" si="89"/>
        <v>39583.333333333328</v>
      </c>
      <c r="Q80" s="492">
        <f t="shared" si="89"/>
        <v>47916.666666666672</v>
      </c>
      <c r="R80" s="492">
        <f t="shared" si="89"/>
        <v>47916.666666666672</v>
      </c>
      <c r="S80" s="492">
        <f t="shared" si="89"/>
        <v>47916.666666666672</v>
      </c>
      <c r="T80" s="492">
        <f t="shared" si="89"/>
        <v>48666.666666666672</v>
      </c>
      <c r="U80" s="492">
        <f t="shared" si="89"/>
        <v>56166.666666666672</v>
      </c>
      <c r="V80" s="492">
        <f t="shared" si="89"/>
        <v>61166.666666666672</v>
      </c>
      <c r="W80" s="492">
        <f t="shared" si="89"/>
        <v>61166.666666666672</v>
      </c>
      <c r="X80" s="492">
        <f t="shared" si="89"/>
        <v>68891.666666666672</v>
      </c>
      <c r="Y80" s="492">
        <f t="shared" si="89"/>
        <v>68891.666666666672</v>
      </c>
      <c r="Z80" s="492">
        <f t="shared" si="89"/>
        <v>69104.166666666672</v>
      </c>
      <c r="AA80" s="492">
        <f t="shared" si="89"/>
        <v>69104.166666666672</v>
      </c>
      <c r="AB80" s="492">
        <f t="shared" si="89"/>
        <v>69104.166666666672</v>
      </c>
      <c r="AC80" s="492">
        <f t="shared" si="89"/>
        <v>69354.166666666672</v>
      </c>
      <c r="AD80" s="492">
        <f t="shared" si="89"/>
        <v>76854.166666666672</v>
      </c>
      <c r="AE80" s="492">
        <f t="shared" si="89"/>
        <v>76854.166666666672</v>
      </c>
      <c r="AF80" s="492">
        <f t="shared" ref="AF80:AQ80" si="90">SUM(AF62:AF78)</f>
        <v>76854.166666666672</v>
      </c>
      <c r="AG80" s="492">
        <f t="shared" si="90"/>
        <v>77079.166666666672</v>
      </c>
      <c r="AH80" s="492">
        <f t="shared" si="90"/>
        <v>77229.166666666672</v>
      </c>
      <c r="AI80" s="492">
        <f t="shared" si="90"/>
        <v>77229.166666666672</v>
      </c>
      <c r="AJ80" s="492">
        <f t="shared" si="90"/>
        <v>84120.833333333328</v>
      </c>
      <c r="AK80" s="492">
        <f t="shared" si="90"/>
        <v>84120.833333333328</v>
      </c>
      <c r="AL80" s="492">
        <f t="shared" si="90"/>
        <v>84120.833333333328</v>
      </c>
      <c r="AM80" s="492">
        <f t="shared" si="90"/>
        <v>90787.5</v>
      </c>
      <c r="AN80" s="492">
        <f t="shared" si="90"/>
        <v>90787.5</v>
      </c>
      <c r="AO80" s="492">
        <f t="shared" si="90"/>
        <v>95787.5</v>
      </c>
      <c r="AP80" s="492">
        <f t="shared" si="90"/>
        <v>96012.5</v>
      </c>
      <c r="AQ80" s="492">
        <f t="shared" si="90"/>
        <v>96012.5</v>
      </c>
      <c r="AS80" s="492">
        <f t="shared" ref="AS80:BC80" si="91">SUM(AS62:AS78)</f>
        <v>75000</v>
      </c>
      <c r="AT80" s="492">
        <f t="shared" si="91"/>
        <v>90000</v>
      </c>
      <c r="AU80" s="492">
        <f t="shared" si="91"/>
        <v>118750</v>
      </c>
      <c r="AV80" s="492">
        <f t="shared" si="91"/>
        <v>143750</v>
      </c>
      <c r="AW80" s="492">
        <f t="shared" si="91"/>
        <v>166000</v>
      </c>
      <c r="AX80" s="492">
        <f t="shared" si="91"/>
        <v>198950</v>
      </c>
      <c r="AY80" s="492">
        <f t="shared" si="91"/>
        <v>207312.5</v>
      </c>
      <c r="AZ80" s="492">
        <f t="shared" si="91"/>
        <v>223062.5</v>
      </c>
      <c r="BA80" s="492">
        <f t="shared" si="91"/>
        <v>231162.5</v>
      </c>
      <c r="BB80" s="492">
        <f>SUM(BB62:BB78)</f>
        <v>245470.83333333334</v>
      </c>
      <c r="BC80" s="492">
        <f t="shared" si="91"/>
        <v>265695.83333333337</v>
      </c>
      <c r="BD80" s="492">
        <f>SUM(BD62:BD78)</f>
        <v>287812.5</v>
      </c>
      <c r="BF80" s="492">
        <f>SUM(BF62:BF78)</f>
        <v>427500</v>
      </c>
      <c r="BG80" s="492">
        <f>SUM(BG62:BG78)</f>
        <v>795325</v>
      </c>
      <c r="BH80" s="492">
        <f>SUM(BH62:BH78)</f>
        <v>1030141.6666666667</v>
      </c>
    </row>
    <row r="81" spans="1:60">
      <c r="B81" s="534"/>
      <c r="C81" s="534"/>
      <c r="D81" s="21" t="s">
        <v>183</v>
      </c>
      <c r="E81" s="493"/>
      <c r="F81" s="21"/>
      <c r="G81" s="21"/>
      <c r="H81" s="492">
        <f t="shared" ref="H81:AQ81" si="92">H80*$C$6</f>
        <v>2500</v>
      </c>
      <c r="I81" s="492">
        <f t="shared" si="92"/>
        <v>2500</v>
      </c>
      <c r="J81" s="492">
        <f t="shared" si="92"/>
        <v>2500</v>
      </c>
      <c r="K81" s="492">
        <f t="shared" si="92"/>
        <v>2500</v>
      </c>
      <c r="L81" s="492">
        <f t="shared" si="92"/>
        <v>3250</v>
      </c>
      <c r="M81" s="492">
        <f t="shared" si="92"/>
        <v>3250</v>
      </c>
      <c r="N81" s="492">
        <f t="shared" si="92"/>
        <v>3958.333333333333</v>
      </c>
      <c r="O81" s="492">
        <f t="shared" si="92"/>
        <v>3958.333333333333</v>
      </c>
      <c r="P81" s="492">
        <f t="shared" si="92"/>
        <v>3958.333333333333</v>
      </c>
      <c r="Q81" s="492">
        <f t="shared" si="92"/>
        <v>4791.666666666667</v>
      </c>
      <c r="R81" s="492">
        <f t="shared" si="92"/>
        <v>4791.666666666667</v>
      </c>
      <c r="S81" s="492">
        <f t="shared" si="92"/>
        <v>4791.666666666667</v>
      </c>
      <c r="T81" s="492">
        <f t="shared" si="92"/>
        <v>4866.666666666667</v>
      </c>
      <c r="U81" s="492">
        <f t="shared" si="92"/>
        <v>5616.6666666666679</v>
      </c>
      <c r="V81" s="492">
        <f t="shared" si="92"/>
        <v>6116.6666666666679</v>
      </c>
      <c r="W81" s="492">
        <f t="shared" si="92"/>
        <v>6116.6666666666679</v>
      </c>
      <c r="X81" s="492">
        <f t="shared" si="92"/>
        <v>6889.1666666666679</v>
      </c>
      <c r="Y81" s="492">
        <f t="shared" si="92"/>
        <v>6889.1666666666679</v>
      </c>
      <c r="Z81" s="492">
        <f t="shared" si="92"/>
        <v>6910.4166666666679</v>
      </c>
      <c r="AA81" s="492">
        <f t="shared" si="92"/>
        <v>6910.4166666666679</v>
      </c>
      <c r="AB81" s="492">
        <f t="shared" si="92"/>
        <v>6910.4166666666679</v>
      </c>
      <c r="AC81" s="492">
        <f t="shared" si="92"/>
        <v>6935.4166666666679</v>
      </c>
      <c r="AD81" s="492">
        <f t="shared" si="92"/>
        <v>7685.4166666666679</v>
      </c>
      <c r="AE81" s="492">
        <f t="shared" si="92"/>
        <v>7685.4166666666679</v>
      </c>
      <c r="AF81" s="492">
        <f t="shared" si="92"/>
        <v>7685.4166666666679</v>
      </c>
      <c r="AG81" s="492">
        <f t="shared" si="92"/>
        <v>7707.9166666666679</v>
      </c>
      <c r="AH81" s="492">
        <f t="shared" si="92"/>
        <v>7722.9166666666679</v>
      </c>
      <c r="AI81" s="492">
        <f t="shared" si="92"/>
        <v>7722.9166666666679</v>
      </c>
      <c r="AJ81" s="492">
        <f t="shared" si="92"/>
        <v>8412.0833333333339</v>
      </c>
      <c r="AK81" s="492">
        <f t="shared" si="92"/>
        <v>8412.0833333333339</v>
      </c>
      <c r="AL81" s="492">
        <f t="shared" si="92"/>
        <v>8412.0833333333339</v>
      </c>
      <c r="AM81" s="492">
        <f t="shared" si="92"/>
        <v>9078.75</v>
      </c>
      <c r="AN81" s="492">
        <f t="shared" si="92"/>
        <v>9078.75</v>
      </c>
      <c r="AO81" s="492">
        <f t="shared" si="92"/>
        <v>9578.75</v>
      </c>
      <c r="AP81" s="492">
        <f t="shared" si="92"/>
        <v>9601.25</v>
      </c>
      <c r="AQ81" s="492">
        <f t="shared" si="92"/>
        <v>9601.25</v>
      </c>
      <c r="AS81" s="492">
        <f>AS80*$C$6</f>
        <v>7500</v>
      </c>
      <c r="AT81" s="492">
        <f t="shared" ref="AT81:BC81" si="93">AT80*$C$6</f>
        <v>9000</v>
      </c>
      <c r="AU81" s="492">
        <f t="shared" si="93"/>
        <v>11875</v>
      </c>
      <c r="AV81" s="492">
        <f t="shared" si="93"/>
        <v>14375</v>
      </c>
      <c r="AW81" s="492">
        <f t="shared" si="93"/>
        <v>16600</v>
      </c>
      <c r="AX81" s="492">
        <f t="shared" si="93"/>
        <v>19895</v>
      </c>
      <c r="AY81" s="492">
        <f t="shared" si="93"/>
        <v>20731.25</v>
      </c>
      <c r="AZ81" s="492">
        <f t="shared" si="93"/>
        <v>22306.25</v>
      </c>
      <c r="BA81" s="492">
        <f t="shared" si="93"/>
        <v>23116.25</v>
      </c>
      <c r="BB81" s="492">
        <f>BB80*$C$6</f>
        <v>24547.083333333336</v>
      </c>
      <c r="BC81" s="492">
        <f t="shared" si="93"/>
        <v>26569.583333333339</v>
      </c>
      <c r="BD81" s="492">
        <f>BD80*$C$6</f>
        <v>28781.25</v>
      </c>
      <c r="BF81" s="492">
        <f>BF80*$C$6</f>
        <v>42750</v>
      </c>
      <c r="BG81" s="492">
        <f>BG80*$C$6</f>
        <v>79532.5</v>
      </c>
      <c r="BH81" s="492">
        <f>BH80*$C$6</f>
        <v>103014.16666666669</v>
      </c>
    </row>
    <row r="82" spans="1:60">
      <c r="B82" s="534"/>
      <c r="C82" s="534"/>
      <c r="D82" s="21" t="s">
        <v>182</v>
      </c>
      <c r="E82" s="493"/>
      <c r="F82" s="21"/>
      <c r="G82" s="21"/>
      <c r="H82" s="492">
        <f>H80*$C$5</f>
        <v>2162.5</v>
      </c>
      <c r="I82" s="492">
        <f t="shared" ref="I82:AQ82" si="94">I80*$C$5</f>
        <v>2162.5</v>
      </c>
      <c r="J82" s="492">
        <f t="shared" si="94"/>
        <v>2162.5</v>
      </c>
      <c r="K82" s="492">
        <f t="shared" si="94"/>
        <v>2162.5</v>
      </c>
      <c r="L82" s="492">
        <f t="shared" si="94"/>
        <v>2811.25</v>
      </c>
      <c r="M82" s="492">
        <f t="shared" si="94"/>
        <v>2811.25</v>
      </c>
      <c r="N82" s="492">
        <f t="shared" si="94"/>
        <v>3423.9583333333326</v>
      </c>
      <c r="O82" s="492">
        <f t="shared" si="94"/>
        <v>3423.9583333333326</v>
      </c>
      <c r="P82" s="492">
        <f t="shared" si="94"/>
        <v>3423.9583333333326</v>
      </c>
      <c r="Q82" s="492">
        <f t="shared" si="94"/>
        <v>4144.791666666667</v>
      </c>
      <c r="R82" s="492">
        <f t="shared" si="94"/>
        <v>4144.791666666667</v>
      </c>
      <c r="S82" s="492">
        <f t="shared" si="94"/>
        <v>4144.791666666667</v>
      </c>
      <c r="T82" s="492">
        <f t="shared" si="94"/>
        <v>4209.666666666667</v>
      </c>
      <c r="U82" s="492">
        <f t="shared" si="94"/>
        <v>4858.416666666667</v>
      </c>
      <c r="V82" s="492">
        <f t="shared" si="94"/>
        <v>5290.916666666667</v>
      </c>
      <c r="W82" s="492">
        <f t="shared" si="94"/>
        <v>5290.916666666667</v>
      </c>
      <c r="X82" s="492">
        <f t="shared" si="94"/>
        <v>5959.1291666666666</v>
      </c>
      <c r="Y82" s="492">
        <f t="shared" si="94"/>
        <v>5959.1291666666666</v>
      </c>
      <c r="Z82" s="492">
        <f t="shared" si="94"/>
        <v>5977.510416666667</v>
      </c>
      <c r="AA82" s="492">
        <f t="shared" si="94"/>
        <v>5977.510416666667</v>
      </c>
      <c r="AB82" s="492">
        <f t="shared" si="94"/>
        <v>5977.510416666667</v>
      </c>
      <c r="AC82" s="492">
        <f t="shared" si="94"/>
        <v>5999.135416666667</v>
      </c>
      <c r="AD82" s="492">
        <f t="shared" si="94"/>
        <v>6647.885416666667</v>
      </c>
      <c r="AE82" s="492">
        <f t="shared" si="94"/>
        <v>6647.885416666667</v>
      </c>
      <c r="AF82" s="492">
        <f t="shared" si="94"/>
        <v>6647.885416666667</v>
      </c>
      <c r="AG82" s="492">
        <f t="shared" si="94"/>
        <v>6667.3479166666666</v>
      </c>
      <c r="AH82" s="492">
        <f t="shared" si="94"/>
        <v>6680.322916666667</v>
      </c>
      <c r="AI82" s="492">
        <f t="shared" si="94"/>
        <v>6680.322916666667</v>
      </c>
      <c r="AJ82" s="492">
        <f t="shared" si="94"/>
        <v>7276.4520833333327</v>
      </c>
      <c r="AK82" s="492">
        <f t="shared" si="94"/>
        <v>7276.4520833333327</v>
      </c>
      <c r="AL82" s="492">
        <f t="shared" si="94"/>
        <v>7276.4520833333327</v>
      </c>
      <c r="AM82" s="492">
        <f t="shared" si="94"/>
        <v>7853.1187499999996</v>
      </c>
      <c r="AN82" s="492">
        <f t="shared" si="94"/>
        <v>7853.1187499999996</v>
      </c>
      <c r="AO82" s="492">
        <f t="shared" si="94"/>
        <v>8285.6187499999996</v>
      </c>
      <c r="AP82" s="492">
        <f t="shared" si="94"/>
        <v>8305.0812499999993</v>
      </c>
      <c r="AQ82" s="492">
        <f t="shared" si="94"/>
        <v>8305.0812499999993</v>
      </c>
      <c r="AS82" s="492">
        <f t="shared" ref="AS82:AY82" si="95">AS80*$C$5</f>
        <v>6487.4999999999991</v>
      </c>
      <c r="AT82" s="492">
        <f t="shared" si="95"/>
        <v>7784.9999999999991</v>
      </c>
      <c r="AU82" s="492">
        <f t="shared" si="95"/>
        <v>10271.875</v>
      </c>
      <c r="AV82" s="492">
        <f t="shared" si="95"/>
        <v>12434.374999999998</v>
      </c>
      <c r="AW82" s="492">
        <f t="shared" si="95"/>
        <v>14358.999999999998</v>
      </c>
      <c r="AX82" s="492">
        <f t="shared" si="95"/>
        <v>17209.174999999999</v>
      </c>
      <c r="AY82" s="492">
        <f t="shared" si="95"/>
        <v>17932.53125</v>
      </c>
      <c r="AZ82" s="492">
        <f>AZ80*$C$5</f>
        <v>19294.90625</v>
      </c>
      <c r="BA82" s="492">
        <f t="shared" ref="BA82:BC82" si="96">BA80*$C$5</f>
        <v>19995.556249999998</v>
      </c>
      <c r="BB82" s="492">
        <f>BB80*$C$5</f>
        <v>21233.227083333331</v>
      </c>
      <c r="BC82" s="492">
        <f t="shared" si="96"/>
        <v>22982.689583333336</v>
      </c>
      <c r="BD82" s="492">
        <f>BD80*$C$5</f>
        <v>24895.781249999996</v>
      </c>
      <c r="BF82" s="492">
        <f>BF80*$C$5</f>
        <v>36978.75</v>
      </c>
      <c r="BG82" s="492">
        <f>BG80*$C$5</f>
        <v>68795.612499999988</v>
      </c>
      <c r="BH82" s="492">
        <f>BH80*$C$5</f>
        <v>89107.254166666666</v>
      </c>
    </row>
    <row r="83" spans="1:60">
      <c r="B83" s="534"/>
      <c r="C83" s="534"/>
      <c r="D83" s="494" t="s">
        <v>194</v>
      </c>
      <c r="E83" s="495"/>
      <c r="F83" s="494"/>
      <c r="G83" s="494"/>
      <c r="H83" s="496">
        <f t="shared" ref="H83:AQ83" si="97">SUM(H80:H82)</f>
        <v>29662.5</v>
      </c>
      <c r="I83" s="496">
        <f t="shared" si="97"/>
        <v>29662.5</v>
      </c>
      <c r="J83" s="496">
        <f t="shared" si="97"/>
        <v>29662.5</v>
      </c>
      <c r="K83" s="496">
        <f t="shared" si="97"/>
        <v>29662.5</v>
      </c>
      <c r="L83" s="496">
        <f t="shared" si="97"/>
        <v>38561.25</v>
      </c>
      <c r="M83" s="496">
        <f t="shared" si="97"/>
        <v>38561.25</v>
      </c>
      <c r="N83" s="496">
        <f t="shared" si="97"/>
        <v>46965.625</v>
      </c>
      <c r="O83" s="496">
        <f t="shared" si="97"/>
        <v>46965.625</v>
      </c>
      <c r="P83" s="496">
        <f t="shared" si="97"/>
        <v>46965.625</v>
      </c>
      <c r="Q83" s="496">
        <f t="shared" si="97"/>
        <v>56853.125</v>
      </c>
      <c r="R83" s="496">
        <f t="shared" si="97"/>
        <v>56853.125</v>
      </c>
      <c r="S83" s="496">
        <f t="shared" si="97"/>
        <v>56853.125</v>
      </c>
      <c r="T83" s="496">
        <f t="shared" si="97"/>
        <v>57743</v>
      </c>
      <c r="U83" s="496">
        <f t="shared" si="97"/>
        <v>66641.750000000015</v>
      </c>
      <c r="V83" s="496">
        <f t="shared" si="97"/>
        <v>72574.250000000015</v>
      </c>
      <c r="W83" s="496">
        <f t="shared" si="97"/>
        <v>72574.250000000015</v>
      </c>
      <c r="X83" s="496">
        <f t="shared" si="97"/>
        <v>81739.962500000009</v>
      </c>
      <c r="Y83" s="496">
        <f t="shared" si="97"/>
        <v>81739.962500000009</v>
      </c>
      <c r="Z83" s="496">
        <f t="shared" si="97"/>
        <v>81992.093750000015</v>
      </c>
      <c r="AA83" s="496">
        <f t="shared" si="97"/>
        <v>81992.093750000015</v>
      </c>
      <c r="AB83" s="496">
        <f t="shared" si="97"/>
        <v>81992.093750000015</v>
      </c>
      <c r="AC83" s="496">
        <f t="shared" si="97"/>
        <v>82288.718750000015</v>
      </c>
      <c r="AD83" s="496">
        <f t="shared" si="97"/>
        <v>91187.468750000015</v>
      </c>
      <c r="AE83" s="496">
        <f t="shared" si="97"/>
        <v>91187.468750000015</v>
      </c>
      <c r="AF83" s="496">
        <f t="shared" si="97"/>
        <v>91187.468750000015</v>
      </c>
      <c r="AG83" s="496">
        <f t="shared" si="97"/>
        <v>91454.431250000009</v>
      </c>
      <c r="AH83" s="496">
        <f t="shared" si="97"/>
        <v>91632.406250000015</v>
      </c>
      <c r="AI83" s="496">
        <f t="shared" si="97"/>
        <v>91632.406250000015</v>
      </c>
      <c r="AJ83" s="496">
        <f t="shared" si="97"/>
        <v>99809.368749999994</v>
      </c>
      <c r="AK83" s="496">
        <f t="shared" si="97"/>
        <v>99809.368749999994</v>
      </c>
      <c r="AL83" s="496">
        <f t="shared" si="97"/>
        <v>99809.368749999994</v>
      </c>
      <c r="AM83" s="496">
        <f t="shared" si="97"/>
        <v>107719.36874999999</v>
      </c>
      <c r="AN83" s="496">
        <f t="shared" si="97"/>
        <v>107719.36874999999</v>
      </c>
      <c r="AO83" s="496">
        <f t="shared" si="97"/>
        <v>113651.86874999999</v>
      </c>
      <c r="AP83" s="496">
        <f t="shared" si="97"/>
        <v>113918.83125</v>
      </c>
      <c r="AQ83" s="496">
        <f t="shared" si="97"/>
        <v>113918.83125</v>
      </c>
      <c r="AR83" s="497"/>
      <c r="AS83" s="496">
        <f t="shared" ref="AS83:BC83" si="98">SUM(AS80:AS82)</f>
        <v>88987.5</v>
      </c>
      <c r="AT83" s="496">
        <f t="shared" si="98"/>
        <v>106785</v>
      </c>
      <c r="AU83" s="496">
        <f t="shared" si="98"/>
        <v>140896.875</v>
      </c>
      <c r="AV83" s="496">
        <f t="shared" si="98"/>
        <v>170559.375</v>
      </c>
      <c r="AW83" s="496">
        <f t="shared" si="98"/>
        <v>196959</v>
      </c>
      <c r="AX83" s="496">
        <f t="shared" si="98"/>
        <v>236054.17499999999</v>
      </c>
      <c r="AY83" s="496">
        <f t="shared" si="98"/>
        <v>245976.28125</v>
      </c>
      <c r="AZ83" s="496">
        <f t="shared" si="98"/>
        <v>264663.65625</v>
      </c>
      <c r="BA83" s="496">
        <f t="shared" si="98"/>
        <v>274274.30625000002</v>
      </c>
      <c r="BB83" s="496">
        <f>SUM(BB80:BB82)</f>
        <v>291251.14375000005</v>
      </c>
      <c r="BC83" s="496">
        <f t="shared" si="98"/>
        <v>315248.10625000001</v>
      </c>
      <c r="BD83" s="496">
        <f>SUM(BD80:BD82)</f>
        <v>341489.53125</v>
      </c>
      <c r="BE83" s="497"/>
      <c r="BF83" s="496">
        <f>SUM(BF80:BF82)</f>
        <v>507228.75</v>
      </c>
      <c r="BG83" s="496">
        <f>SUM(BG80:BG82)</f>
        <v>943653.11250000005</v>
      </c>
      <c r="BH83" s="496">
        <f>SUM(BH80:BH82)</f>
        <v>1222263.0875000001</v>
      </c>
    </row>
    <row r="84" spans="1:60">
      <c r="B84" s="535"/>
      <c r="C84" s="535"/>
      <c r="D84" s="494" t="s">
        <v>195</v>
      </c>
      <c r="E84" s="495"/>
      <c r="F84" s="494"/>
      <c r="G84" s="494"/>
      <c r="H84" s="496">
        <f t="shared" ref="H84:AQ84" si="99">H83/H79</f>
        <v>9887.5</v>
      </c>
      <c r="I84" s="496">
        <f t="shared" si="99"/>
        <v>9887.5</v>
      </c>
      <c r="J84" s="496">
        <f t="shared" si="99"/>
        <v>9887.5</v>
      </c>
      <c r="K84" s="496">
        <f t="shared" si="99"/>
        <v>9887.5</v>
      </c>
      <c r="L84" s="496">
        <f t="shared" si="99"/>
        <v>9640.3125</v>
      </c>
      <c r="M84" s="496">
        <f t="shared" si="99"/>
        <v>9640.3125</v>
      </c>
      <c r="N84" s="496">
        <f t="shared" si="99"/>
        <v>9393.125</v>
      </c>
      <c r="O84" s="496">
        <f t="shared" si="99"/>
        <v>9393.125</v>
      </c>
      <c r="P84" s="496">
        <f t="shared" si="99"/>
        <v>9393.125</v>
      </c>
      <c r="Q84" s="496">
        <f t="shared" si="99"/>
        <v>9475.5208333333339</v>
      </c>
      <c r="R84" s="496">
        <f t="shared" si="99"/>
        <v>9475.5208333333339</v>
      </c>
      <c r="S84" s="496">
        <f t="shared" si="99"/>
        <v>9475.5208333333339</v>
      </c>
      <c r="T84" s="496">
        <f t="shared" si="99"/>
        <v>9623.8333333333339</v>
      </c>
      <c r="U84" s="496">
        <f t="shared" si="99"/>
        <v>9520.2500000000018</v>
      </c>
      <c r="V84" s="496">
        <f t="shared" si="99"/>
        <v>9071.7812500000018</v>
      </c>
      <c r="W84" s="496">
        <f t="shared" si="99"/>
        <v>9071.7812500000018</v>
      </c>
      <c r="X84" s="496">
        <f t="shared" si="99"/>
        <v>9082.2180555555569</v>
      </c>
      <c r="Y84" s="496">
        <f t="shared" si="99"/>
        <v>9082.2180555555569</v>
      </c>
      <c r="Z84" s="496">
        <f t="shared" si="99"/>
        <v>9110.2326388888905</v>
      </c>
      <c r="AA84" s="496">
        <f t="shared" si="99"/>
        <v>9110.2326388888905</v>
      </c>
      <c r="AB84" s="496">
        <f t="shared" si="99"/>
        <v>9110.2326388888905</v>
      </c>
      <c r="AC84" s="496">
        <f t="shared" si="99"/>
        <v>9143.1909722222244</v>
      </c>
      <c r="AD84" s="496">
        <f t="shared" si="99"/>
        <v>9118.7468750000007</v>
      </c>
      <c r="AE84" s="496">
        <f t="shared" si="99"/>
        <v>9118.7468750000007</v>
      </c>
      <c r="AF84" s="496">
        <f t="shared" si="99"/>
        <v>9118.7468750000007</v>
      </c>
      <c r="AG84" s="496">
        <f t="shared" si="99"/>
        <v>9145.4431250000016</v>
      </c>
      <c r="AH84" s="496">
        <f t="shared" si="99"/>
        <v>9163.2406250000022</v>
      </c>
      <c r="AI84" s="496">
        <f t="shared" si="99"/>
        <v>9163.2406250000022</v>
      </c>
      <c r="AJ84" s="496">
        <f t="shared" si="99"/>
        <v>9073.5789772727276</v>
      </c>
      <c r="AK84" s="496">
        <f t="shared" si="99"/>
        <v>9073.5789772727276</v>
      </c>
      <c r="AL84" s="496">
        <f t="shared" si="99"/>
        <v>9073.5789772727276</v>
      </c>
      <c r="AM84" s="496">
        <f t="shared" si="99"/>
        <v>8976.6140624999989</v>
      </c>
      <c r="AN84" s="496">
        <f t="shared" si="99"/>
        <v>8976.6140624999989</v>
      </c>
      <c r="AO84" s="496">
        <f t="shared" si="99"/>
        <v>8742.4514423076926</v>
      </c>
      <c r="AP84" s="496">
        <f t="shared" si="99"/>
        <v>8762.9870192307699</v>
      </c>
      <c r="AQ84" s="496">
        <f t="shared" si="99"/>
        <v>8762.9870192307699</v>
      </c>
      <c r="AR84" s="17"/>
      <c r="AS84" s="496">
        <f>AS83/AS79</f>
        <v>29662.5</v>
      </c>
      <c r="AT84" s="496">
        <f t="shared" ref="AT84:BC84" si="100">AT83/AT79</f>
        <v>26696.25</v>
      </c>
      <c r="AU84" s="496">
        <f t="shared" si="100"/>
        <v>28179.375</v>
      </c>
      <c r="AV84" s="496">
        <f t="shared" si="100"/>
        <v>28426.5625</v>
      </c>
      <c r="AW84" s="496">
        <f t="shared" si="100"/>
        <v>24619.875</v>
      </c>
      <c r="AX84" s="496">
        <f t="shared" si="100"/>
        <v>26228.241666666665</v>
      </c>
      <c r="AY84" s="496">
        <f t="shared" si="100"/>
        <v>27330.697916666668</v>
      </c>
      <c r="AZ84" s="496">
        <f t="shared" si="100"/>
        <v>26466.365624999999</v>
      </c>
      <c r="BA84" s="496">
        <f t="shared" si="100"/>
        <v>27427.430625000001</v>
      </c>
      <c r="BB84" s="496">
        <f>BB83/BB79</f>
        <v>26477.376704545459</v>
      </c>
      <c r="BC84" s="496">
        <f t="shared" si="100"/>
        <v>26270.675520833334</v>
      </c>
      <c r="BD84" s="496">
        <f>BD83/BD79</f>
        <v>26268.42548076923</v>
      </c>
      <c r="BE84" s="17"/>
      <c r="BF84" s="496">
        <f>BF83/BF79</f>
        <v>84538.125</v>
      </c>
      <c r="BG84" s="496">
        <f>BG83/BG79</f>
        <v>94365.311249999999</v>
      </c>
      <c r="BH84" s="496">
        <f>BH83/BH79</f>
        <v>94020.237500000017</v>
      </c>
    </row>
    <row r="85" spans="1:60">
      <c r="BA85" s="428"/>
      <c r="BB85" s="428"/>
      <c r="BC85" s="428"/>
      <c r="BD85" s="428"/>
      <c r="BF85" s="325"/>
      <c r="BG85" s="325"/>
      <c r="BH85" s="325"/>
    </row>
    <row r="86" spans="1:60" ht="13.5" thickBot="1">
      <c r="BA86" s="428"/>
      <c r="BB86" s="428"/>
      <c r="BC86" s="428"/>
      <c r="BD86" s="428"/>
      <c r="BF86" s="325"/>
      <c r="BG86" s="325"/>
      <c r="BH86" s="325"/>
    </row>
    <row r="87" spans="1:60" ht="13.5" thickBot="1">
      <c r="A87" s="1" t="s">
        <v>0</v>
      </c>
      <c r="B87" s="476" t="s">
        <v>205</v>
      </c>
      <c r="C87" s="83"/>
      <c r="D87" s="87"/>
      <c r="E87" s="498"/>
      <c r="F87" s="499"/>
      <c r="G87" s="499"/>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S87" s="86"/>
      <c r="AT87" s="86"/>
      <c r="AU87" s="86"/>
      <c r="AV87" s="86"/>
      <c r="AW87" s="86"/>
      <c r="AX87" s="86"/>
      <c r="AY87" s="86"/>
      <c r="AZ87" s="86"/>
      <c r="BA87" s="428"/>
      <c r="BB87" s="428"/>
      <c r="BC87" s="428"/>
      <c r="BD87" s="428"/>
      <c r="BF87" s="325"/>
      <c r="BG87" s="325"/>
      <c r="BH87" s="325"/>
    </row>
    <row r="88" spans="1:60">
      <c r="B88" s="424"/>
      <c r="C88" s="424"/>
      <c r="D88" s="87"/>
      <c r="E88" s="498"/>
      <c r="F88" s="499"/>
      <c r="G88" s="499"/>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S88" s="86"/>
      <c r="AT88" s="86"/>
      <c r="AU88" s="86"/>
      <c r="AV88" s="86"/>
      <c r="AW88" s="86"/>
      <c r="AX88" s="86"/>
      <c r="AY88" s="86"/>
      <c r="AZ88" s="86"/>
      <c r="BA88" s="428"/>
      <c r="BB88" s="428"/>
      <c r="BC88" s="428"/>
      <c r="BD88" s="428"/>
      <c r="BF88" s="325"/>
      <c r="BG88" s="325"/>
      <c r="BH88" s="325"/>
    </row>
    <row r="89" spans="1:60">
      <c r="C89" s="427"/>
      <c r="D89" s="477" t="s">
        <v>206</v>
      </c>
      <c r="E89" s="478">
        <v>150000</v>
      </c>
      <c r="F89" s="479">
        <v>43831</v>
      </c>
      <c r="G89" s="482"/>
      <c r="H89" s="428">
        <f t="shared" ref="H89:W102" si="101">IF(AND(H$8&gt;=$F89,OR($G89+30&gt;H$8,$G89=0)),IF(H$8-$F89&gt;365,($E89*(1+$C$4))/12,$E89/12),0)</f>
        <v>12500</v>
      </c>
      <c r="I89" s="428">
        <f t="shared" si="101"/>
        <v>12500</v>
      </c>
      <c r="J89" s="428">
        <f t="shared" si="101"/>
        <v>12500</v>
      </c>
      <c r="K89" s="428">
        <f t="shared" si="101"/>
        <v>12500</v>
      </c>
      <c r="L89" s="428">
        <f t="shared" si="101"/>
        <v>12500</v>
      </c>
      <c r="M89" s="428">
        <f t="shared" si="101"/>
        <v>12500</v>
      </c>
      <c r="N89" s="428">
        <f t="shared" si="101"/>
        <v>12500</v>
      </c>
      <c r="O89" s="428">
        <f t="shared" si="101"/>
        <v>12500</v>
      </c>
      <c r="P89" s="428">
        <f t="shared" si="101"/>
        <v>12500</v>
      </c>
      <c r="Q89" s="428">
        <f t="shared" si="101"/>
        <v>12500</v>
      </c>
      <c r="R89" s="428">
        <f t="shared" si="101"/>
        <v>12500</v>
      </c>
      <c r="S89" s="428">
        <f t="shared" si="101"/>
        <v>12500</v>
      </c>
      <c r="T89" s="428">
        <f t="shared" si="101"/>
        <v>12875</v>
      </c>
      <c r="U89" s="428">
        <f t="shared" si="101"/>
        <v>12875</v>
      </c>
      <c r="V89" s="428">
        <f t="shared" si="101"/>
        <v>12875</v>
      </c>
      <c r="W89" s="428">
        <f t="shared" si="101"/>
        <v>12875</v>
      </c>
      <c r="X89" s="428">
        <f t="shared" ref="X89:AM102" si="102">IF(AND(X$8&gt;=$F89,OR($G89+30&gt;X$8,$G89=0)),IF(X$8-$F89&gt;365,($E89*(1+$C$4))/12,$E89/12),0)</f>
        <v>12875</v>
      </c>
      <c r="Y89" s="428">
        <f t="shared" si="102"/>
        <v>12875</v>
      </c>
      <c r="Z89" s="428">
        <f t="shared" si="102"/>
        <v>12875</v>
      </c>
      <c r="AA89" s="428">
        <f t="shared" si="102"/>
        <v>12875</v>
      </c>
      <c r="AB89" s="428">
        <f t="shared" si="102"/>
        <v>12875</v>
      </c>
      <c r="AC89" s="428">
        <f t="shared" si="102"/>
        <v>12875</v>
      </c>
      <c r="AD89" s="428">
        <f t="shared" si="102"/>
        <v>12875</v>
      </c>
      <c r="AE89" s="428">
        <f t="shared" si="102"/>
        <v>12875</v>
      </c>
      <c r="AF89" s="428">
        <f t="shared" si="102"/>
        <v>12875</v>
      </c>
      <c r="AG89" s="428">
        <f t="shared" si="102"/>
        <v>12875</v>
      </c>
      <c r="AH89" s="428">
        <f t="shared" si="102"/>
        <v>12875</v>
      </c>
      <c r="AI89" s="428">
        <f t="shared" si="102"/>
        <v>12875</v>
      </c>
      <c r="AJ89" s="428">
        <f t="shared" si="102"/>
        <v>12875</v>
      </c>
      <c r="AK89" s="428">
        <f t="shared" si="102"/>
        <v>12875</v>
      </c>
      <c r="AL89" s="428">
        <f t="shared" si="102"/>
        <v>12875</v>
      </c>
      <c r="AM89" s="428">
        <f t="shared" si="102"/>
        <v>12875</v>
      </c>
      <c r="AN89" s="428">
        <f t="shared" ref="AN89:AQ102" si="103">IF(AND(AN$8&gt;=$F89,OR($G89+30&gt;AN$8,$G89=0)),IF(AN$8-$F89&gt;365,($E89*(1+$C$4))/12,$E89/12),0)</f>
        <v>12875</v>
      </c>
      <c r="AO89" s="428">
        <f t="shared" si="103"/>
        <v>12875</v>
      </c>
      <c r="AP89" s="428">
        <f t="shared" si="103"/>
        <v>12875</v>
      </c>
      <c r="AQ89" s="428">
        <f t="shared" si="103"/>
        <v>12875</v>
      </c>
      <c r="AS89" s="428">
        <f t="shared" ref="AS89:AS102" si="104">SUM(H89:J89)</f>
        <v>37500</v>
      </c>
      <c r="AT89" s="428">
        <f t="shared" ref="AT89:AT102" si="105">SUM(K89:M89)</f>
        <v>37500</v>
      </c>
      <c r="AU89" s="428">
        <f t="shared" ref="AU89:AU102" si="106">SUM(N89:P89)</f>
        <v>37500</v>
      </c>
      <c r="AV89" s="428">
        <f t="shared" ref="AV89:AV102" si="107">SUM(Q89:S89)</f>
        <v>37500</v>
      </c>
      <c r="AW89" s="428">
        <f t="shared" ref="AW89:AW102" si="108">SUM(T89:V89)</f>
        <v>38625</v>
      </c>
      <c r="AX89" s="428">
        <f t="shared" ref="AX89:AX102" si="109">SUM(W89:Y89)</f>
        <v>38625</v>
      </c>
      <c r="AY89" s="428">
        <f t="shared" ref="AY89:AY102" si="110">SUM(Z89:AB89)</f>
        <v>38625</v>
      </c>
      <c r="AZ89" s="428">
        <f t="shared" ref="AZ89:AZ102" si="111">SUM(AC89:AE89)</f>
        <v>38625</v>
      </c>
      <c r="BA89" s="428">
        <f t="shared" si="83"/>
        <v>38625</v>
      </c>
      <c r="BB89" s="428">
        <f t="shared" si="84"/>
        <v>38625</v>
      </c>
      <c r="BC89" s="428">
        <f t="shared" si="85"/>
        <v>38625</v>
      </c>
      <c r="BD89" s="428">
        <f t="shared" si="86"/>
        <v>38625</v>
      </c>
      <c r="BF89" s="481">
        <f>SUM(AS89:AV89)</f>
        <v>150000</v>
      </c>
      <c r="BG89" s="481">
        <f>SUM(AW89:AZ89)</f>
        <v>154500</v>
      </c>
      <c r="BH89" s="481">
        <f t="shared" ref="BH89:BH102" si="112">SUM(BA89:BD89)</f>
        <v>154500</v>
      </c>
    </row>
    <row r="90" spans="1:60">
      <c r="B90" s="407"/>
      <c r="C90" s="427"/>
      <c r="D90" s="477" t="s">
        <v>207</v>
      </c>
      <c r="E90" s="478">
        <v>130000</v>
      </c>
      <c r="F90" s="479">
        <v>43831</v>
      </c>
      <c r="G90" s="482"/>
      <c r="H90" s="428">
        <f t="shared" si="101"/>
        <v>10833.333333333334</v>
      </c>
      <c r="I90" s="428">
        <f t="shared" si="101"/>
        <v>10833.333333333334</v>
      </c>
      <c r="J90" s="428">
        <f t="shared" si="101"/>
        <v>10833.333333333334</v>
      </c>
      <c r="K90" s="428">
        <f t="shared" si="101"/>
        <v>10833.333333333334</v>
      </c>
      <c r="L90" s="428">
        <f t="shared" si="101"/>
        <v>10833.333333333334</v>
      </c>
      <c r="M90" s="428">
        <f t="shared" si="101"/>
        <v>10833.333333333334</v>
      </c>
      <c r="N90" s="428">
        <f t="shared" si="101"/>
        <v>10833.333333333334</v>
      </c>
      <c r="O90" s="428">
        <f t="shared" si="101"/>
        <v>10833.333333333334</v>
      </c>
      <c r="P90" s="428">
        <f t="shared" si="101"/>
        <v>10833.333333333334</v>
      </c>
      <c r="Q90" s="428">
        <f t="shared" si="101"/>
        <v>10833.333333333334</v>
      </c>
      <c r="R90" s="428">
        <f t="shared" si="101"/>
        <v>10833.333333333334</v>
      </c>
      <c r="S90" s="428">
        <f t="shared" si="101"/>
        <v>10833.333333333334</v>
      </c>
      <c r="T90" s="428">
        <f t="shared" si="101"/>
        <v>11158.333333333334</v>
      </c>
      <c r="U90" s="428">
        <f t="shared" si="101"/>
        <v>11158.333333333334</v>
      </c>
      <c r="V90" s="428">
        <f t="shared" si="101"/>
        <v>11158.333333333334</v>
      </c>
      <c r="W90" s="428">
        <f t="shared" si="101"/>
        <v>11158.333333333334</v>
      </c>
      <c r="X90" s="428">
        <f t="shared" si="102"/>
        <v>11158.333333333334</v>
      </c>
      <c r="Y90" s="428">
        <f t="shared" si="102"/>
        <v>11158.333333333334</v>
      </c>
      <c r="Z90" s="428">
        <f t="shared" si="102"/>
        <v>11158.333333333334</v>
      </c>
      <c r="AA90" s="428">
        <f t="shared" si="102"/>
        <v>11158.333333333334</v>
      </c>
      <c r="AB90" s="428">
        <f t="shared" si="102"/>
        <v>11158.333333333334</v>
      </c>
      <c r="AC90" s="428">
        <f t="shared" si="102"/>
        <v>11158.333333333334</v>
      </c>
      <c r="AD90" s="428">
        <f t="shared" si="102"/>
        <v>11158.333333333334</v>
      </c>
      <c r="AE90" s="428">
        <f t="shared" si="102"/>
        <v>11158.333333333334</v>
      </c>
      <c r="AF90" s="428">
        <f t="shared" si="102"/>
        <v>11158.333333333334</v>
      </c>
      <c r="AG90" s="428">
        <f t="shared" si="102"/>
        <v>11158.333333333334</v>
      </c>
      <c r="AH90" s="428">
        <f t="shared" si="102"/>
        <v>11158.333333333334</v>
      </c>
      <c r="AI90" s="428">
        <f t="shared" si="102"/>
        <v>11158.333333333334</v>
      </c>
      <c r="AJ90" s="428">
        <f t="shared" si="102"/>
        <v>11158.333333333334</v>
      </c>
      <c r="AK90" s="428">
        <f t="shared" si="102"/>
        <v>11158.333333333334</v>
      </c>
      <c r="AL90" s="428">
        <f t="shared" si="102"/>
        <v>11158.333333333334</v>
      </c>
      <c r="AM90" s="428">
        <f t="shared" si="102"/>
        <v>11158.333333333334</v>
      </c>
      <c r="AN90" s="428">
        <f t="shared" si="103"/>
        <v>11158.333333333334</v>
      </c>
      <c r="AO90" s="428">
        <f t="shared" si="103"/>
        <v>11158.333333333334</v>
      </c>
      <c r="AP90" s="428">
        <f t="shared" si="103"/>
        <v>11158.333333333334</v>
      </c>
      <c r="AQ90" s="428">
        <f t="shared" si="103"/>
        <v>11158.333333333334</v>
      </c>
      <c r="AS90" s="428">
        <f t="shared" si="104"/>
        <v>32500</v>
      </c>
      <c r="AT90" s="428">
        <f t="shared" si="105"/>
        <v>32500</v>
      </c>
      <c r="AU90" s="428">
        <f t="shared" si="106"/>
        <v>32500</v>
      </c>
      <c r="AV90" s="428">
        <f t="shared" si="107"/>
        <v>32500</v>
      </c>
      <c r="AW90" s="428">
        <f t="shared" si="108"/>
        <v>33475</v>
      </c>
      <c r="AX90" s="428">
        <f t="shared" si="109"/>
        <v>33475</v>
      </c>
      <c r="AY90" s="428">
        <f t="shared" si="110"/>
        <v>33475</v>
      </c>
      <c r="AZ90" s="428">
        <f t="shared" si="111"/>
        <v>33475</v>
      </c>
      <c r="BA90" s="428">
        <f t="shared" si="83"/>
        <v>33475</v>
      </c>
      <c r="BB90" s="428">
        <f t="shared" si="84"/>
        <v>33475</v>
      </c>
      <c r="BC90" s="428">
        <f t="shared" si="85"/>
        <v>33475</v>
      </c>
      <c r="BD90" s="428">
        <f t="shared" si="86"/>
        <v>33475</v>
      </c>
      <c r="BF90" s="481">
        <f t="shared" ref="BF90:BF102" si="113">SUM(AS90:AV90)</f>
        <v>130000</v>
      </c>
      <c r="BG90" s="481">
        <f t="shared" ref="BG90:BG102" si="114">SUM(AW90:AZ90)</f>
        <v>133900</v>
      </c>
      <c r="BH90" s="481">
        <f t="shared" si="112"/>
        <v>133900</v>
      </c>
    </row>
    <row r="91" spans="1:60">
      <c r="B91" s="407"/>
      <c r="C91" s="427"/>
      <c r="D91" s="477" t="s">
        <v>208</v>
      </c>
      <c r="E91" s="478">
        <v>120000</v>
      </c>
      <c r="F91" s="479">
        <v>44197</v>
      </c>
      <c r="G91" s="482"/>
      <c r="H91" s="428">
        <f t="shared" si="101"/>
        <v>0</v>
      </c>
      <c r="I91" s="428">
        <f t="shared" si="101"/>
        <v>0</v>
      </c>
      <c r="J91" s="428">
        <f t="shared" si="101"/>
        <v>0</v>
      </c>
      <c r="K91" s="428">
        <f t="shared" si="101"/>
        <v>0</v>
      </c>
      <c r="L91" s="428">
        <f t="shared" si="101"/>
        <v>0</v>
      </c>
      <c r="M91" s="428">
        <f t="shared" si="101"/>
        <v>0</v>
      </c>
      <c r="N91" s="428">
        <f t="shared" si="101"/>
        <v>0</v>
      </c>
      <c r="O91" s="428">
        <f t="shared" si="101"/>
        <v>0</v>
      </c>
      <c r="P91" s="428">
        <f t="shared" si="101"/>
        <v>0</v>
      </c>
      <c r="Q91" s="428">
        <f t="shared" si="101"/>
        <v>0</v>
      </c>
      <c r="R91" s="428">
        <f t="shared" si="101"/>
        <v>0</v>
      </c>
      <c r="S91" s="428">
        <f t="shared" si="101"/>
        <v>0</v>
      </c>
      <c r="T91" s="428">
        <f t="shared" si="101"/>
        <v>10000</v>
      </c>
      <c r="U91" s="428">
        <f t="shared" si="101"/>
        <v>10000</v>
      </c>
      <c r="V91" s="428">
        <f t="shared" si="101"/>
        <v>10000</v>
      </c>
      <c r="W91" s="428">
        <f t="shared" si="101"/>
        <v>10000</v>
      </c>
      <c r="X91" s="428">
        <f t="shared" si="102"/>
        <v>10000</v>
      </c>
      <c r="Y91" s="428">
        <f t="shared" si="102"/>
        <v>10000</v>
      </c>
      <c r="Z91" s="428">
        <f t="shared" si="102"/>
        <v>10000</v>
      </c>
      <c r="AA91" s="428">
        <f t="shared" si="102"/>
        <v>10000</v>
      </c>
      <c r="AB91" s="428">
        <f t="shared" si="102"/>
        <v>10000</v>
      </c>
      <c r="AC91" s="428">
        <f t="shared" si="102"/>
        <v>10000</v>
      </c>
      <c r="AD91" s="428">
        <f t="shared" si="102"/>
        <v>10000</v>
      </c>
      <c r="AE91" s="428">
        <f t="shared" si="102"/>
        <v>10000</v>
      </c>
      <c r="AF91" s="428">
        <f t="shared" si="102"/>
        <v>10300</v>
      </c>
      <c r="AG91" s="428">
        <f t="shared" si="102"/>
        <v>10300</v>
      </c>
      <c r="AH91" s="428">
        <f t="shared" si="102"/>
        <v>10300</v>
      </c>
      <c r="AI91" s="428">
        <f t="shared" si="102"/>
        <v>10300</v>
      </c>
      <c r="AJ91" s="428">
        <f t="shared" si="102"/>
        <v>10300</v>
      </c>
      <c r="AK91" s="428">
        <f t="shared" si="102"/>
        <v>10300</v>
      </c>
      <c r="AL91" s="428">
        <f t="shared" si="102"/>
        <v>10300</v>
      </c>
      <c r="AM91" s="428">
        <f t="shared" si="102"/>
        <v>10300</v>
      </c>
      <c r="AN91" s="428">
        <f t="shared" si="103"/>
        <v>10300</v>
      </c>
      <c r="AO91" s="428">
        <f t="shared" si="103"/>
        <v>10300</v>
      </c>
      <c r="AP91" s="428">
        <f t="shared" si="103"/>
        <v>10300</v>
      </c>
      <c r="AQ91" s="428">
        <f t="shared" si="103"/>
        <v>10300</v>
      </c>
      <c r="AS91" s="428">
        <f t="shared" si="104"/>
        <v>0</v>
      </c>
      <c r="AT91" s="428">
        <f t="shared" si="105"/>
        <v>0</v>
      </c>
      <c r="AU91" s="428">
        <f t="shared" si="106"/>
        <v>0</v>
      </c>
      <c r="AV91" s="428">
        <f t="shared" si="107"/>
        <v>0</v>
      </c>
      <c r="AW91" s="428">
        <f t="shared" si="108"/>
        <v>30000</v>
      </c>
      <c r="AX91" s="428">
        <f t="shared" si="109"/>
        <v>30000</v>
      </c>
      <c r="AY91" s="428">
        <f t="shared" si="110"/>
        <v>30000</v>
      </c>
      <c r="AZ91" s="428">
        <f t="shared" si="111"/>
        <v>30000</v>
      </c>
      <c r="BA91" s="428">
        <f t="shared" si="83"/>
        <v>30900</v>
      </c>
      <c r="BB91" s="428">
        <f t="shared" si="84"/>
        <v>30900</v>
      </c>
      <c r="BC91" s="428">
        <f t="shared" si="85"/>
        <v>30900</v>
      </c>
      <c r="BD91" s="428">
        <f t="shared" si="86"/>
        <v>30900</v>
      </c>
      <c r="BF91" s="481">
        <f t="shared" si="113"/>
        <v>0</v>
      </c>
      <c r="BG91" s="481">
        <f t="shared" si="114"/>
        <v>120000</v>
      </c>
      <c r="BH91" s="481">
        <f t="shared" si="112"/>
        <v>123600</v>
      </c>
    </row>
    <row r="92" spans="1:60">
      <c r="C92" s="427"/>
      <c r="D92" s="477" t="s">
        <v>209</v>
      </c>
      <c r="E92" s="478">
        <v>40000</v>
      </c>
      <c r="F92" s="479">
        <v>43952</v>
      </c>
      <c r="G92" s="482"/>
      <c r="H92" s="428">
        <f t="shared" si="101"/>
        <v>0</v>
      </c>
      <c r="I92" s="428">
        <f t="shared" si="101"/>
        <v>0</v>
      </c>
      <c r="J92" s="428">
        <f t="shared" si="101"/>
        <v>0</v>
      </c>
      <c r="K92" s="428">
        <f t="shared" si="101"/>
        <v>0</v>
      </c>
      <c r="L92" s="428">
        <f t="shared" si="101"/>
        <v>3333.3333333333335</v>
      </c>
      <c r="M92" s="428">
        <f t="shared" si="101"/>
        <v>3333.3333333333335</v>
      </c>
      <c r="N92" s="428">
        <f t="shared" si="101"/>
        <v>3333.3333333333335</v>
      </c>
      <c r="O92" s="428">
        <f t="shared" si="101"/>
        <v>3333.3333333333335</v>
      </c>
      <c r="P92" s="428">
        <f t="shared" si="101"/>
        <v>3333.3333333333335</v>
      </c>
      <c r="Q92" s="428">
        <f t="shared" si="101"/>
        <v>3333.3333333333335</v>
      </c>
      <c r="R92" s="428">
        <f t="shared" si="101"/>
        <v>3333.3333333333335</v>
      </c>
      <c r="S92" s="428">
        <f t="shared" si="101"/>
        <v>3333.3333333333335</v>
      </c>
      <c r="T92" s="428">
        <f t="shared" si="101"/>
        <v>3333.3333333333335</v>
      </c>
      <c r="U92" s="428">
        <f t="shared" si="101"/>
        <v>3333.3333333333335</v>
      </c>
      <c r="V92" s="428">
        <f t="shared" si="101"/>
        <v>3333.3333333333335</v>
      </c>
      <c r="W92" s="428">
        <f t="shared" si="101"/>
        <v>3333.3333333333335</v>
      </c>
      <c r="X92" s="428">
        <f t="shared" si="102"/>
        <v>3433.3333333333335</v>
      </c>
      <c r="Y92" s="428">
        <f t="shared" si="102"/>
        <v>3433.3333333333335</v>
      </c>
      <c r="Z92" s="428">
        <f t="shared" si="102"/>
        <v>3433.3333333333335</v>
      </c>
      <c r="AA92" s="428">
        <f t="shared" si="102"/>
        <v>3433.3333333333335</v>
      </c>
      <c r="AB92" s="428">
        <f t="shared" si="102"/>
        <v>3433.3333333333335</v>
      </c>
      <c r="AC92" s="428">
        <f t="shared" si="102"/>
        <v>3433.3333333333335</v>
      </c>
      <c r="AD92" s="428">
        <f t="shared" si="102"/>
        <v>3433.3333333333335</v>
      </c>
      <c r="AE92" s="428">
        <f t="shared" si="102"/>
        <v>3433.3333333333335</v>
      </c>
      <c r="AF92" s="428">
        <f t="shared" si="102"/>
        <v>3433.3333333333335</v>
      </c>
      <c r="AG92" s="428">
        <f t="shared" si="102"/>
        <v>3433.3333333333335</v>
      </c>
      <c r="AH92" s="428">
        <f t="shared" si="102"/>
        <v>3433.3333333333335</v>
      </c>
      <c r="AI92" s="428">
        <f t="shared" si="102"/>
        <v>3433.3333333333335</v>
      </c>
      <c r="AJ92" s="428">
        <f t="shared" si="102"/>
        <v>3433.3333333333335</v>
      </c>
      <c r="AK92" s="428">
        <f t="shared" si="102"/>
        <v>3433.3333333333335</v>
      </c>
      <c r="AL92" s="428">
        <f t="shared" si="102"/>
        <v>3433.3333333333335</v>
      </c>
      <c r="AM92" s="428">
        <f t="shared" si="102"/>
        <v>3433.3333333333335</v>
      </c>
      <c r="AN92" s="428">
        <f t="shared" si="103"/>
        <v>3433.3333333333335</v>
      </c>
      <c r="AO92" s="428">
        <f t="shared" si="103"/>
        <v>3433.3333333333335</v>
      </c>
      <c r="AP92" s="428">
        <f t="shared" si="103"/>
        <v>3433.3333333333335</v>
      </c>
      <c r="AQ92" s="428">
        <f t="shared" si="103"/>
        <v>3433.3333333333335</v>
      </c>
      <c r="AS92" s="428">
        <f t="shared" si="104"/>
        <v>0</v>
      </c>
      <c r="AT92" s="428">
        <f t="shared" si="105"/>
        <v>6666.666666666667</v>
      </c>
      <c r="AU92" s="428">
        <f t="shared" si="106"/>
        <v>10000</v>
      </c>
      <c r="AV92" s="428">
        <f t="shared" si="107"/>
        <v>10000</v>
      </c>
      <c r="AW92" s="428">
        <f t="shared" si="108"/>
        <v>10000</v>
      </c>
      <c r="AX92" s="428">
        <f t="shared" si="109"/>
        <v>10200</v>
      </c>
      <c r="AY92" s="428">
        <f t="shared" si="110"/>
        <v>10300</v>
      </c>
      <c r="AZ92" s="428">
        <f t="shared" si="111"/>
        <v>10300</v>
      </c>
      <c r="BA92" s="428">
        <f t="shared" si="83"/>
        <v>10300</v>
      </c>
      <c r="BB92" s="428">
        <f t="shared" si="84"/>
        <v>10300</v>
      </c>
      <c r="BC92" s="428">
        <f t="shared" si="85"/>
        <v>10300</v>
      </c>
      <c r="BD92" s="428">
        <f t="shared" si="86"/>
        <v>10300</v>
      </c>
      <c r="BF92" s="481">
        <f t="shared" si="113"/>
        <v>26666.666666666668</v>
      </c>
      <c r="BG92" s="481">
        <f t="shared" si="114"/>
        <v>40800</v>
      </c>
      <c r="BH92" s="481">
        <f t="shared" si="112"/>
        <v>41200</v>
      </c>
    </row>
    <row r="93" spans="1:60">
      <c r="C93" s="427"/>
      <c r="D93" s="477" t="s">
        <v>210</v>
      </c>
      <c r="E93" s="478">
        <v>70000</v>
      </c>
      <c r="F93" s="479">
        <v>43831</v>
      </c>
      <c r="G93" s="482"/>
      <c r="H93" s="428">
        <f t="shared" si="101"/>
        <v>5833.333333333333</v>
      </c>
      <c r="I93" s="428">
        <f t="shared" si="101"/>
        <v>5833.333333333333</v>
      </c>
      <c r="J93" s="428">
        <f t="shared" si="101"/>
        <v>5833.333333333333</v>
      </c>
      <c r="K93" s="428">
        <f t="shared" si="101"/>
        <v>5833.333333333333</v>
      </c>
      <c r="L93" s="428">
        <f t="shared" si="101"/>
        <v>5833.333333333333</v>
      </c>
      <c r="M93" s="428">
        <f t="shared" si="101"/>
        <v>5833.333333333333</v>
      </c>
      <c r="N93" s="428">
        <f t="shared" si="101"/>
        <v>5833.333333333333</v>
      </c>
      <c r="O93" s="428">
        <f t="shared" si="101"/>
        <v>5833.333333333333</v>
      </c>
      <c r="P93" s="428">
        <f t="shared" si="101"/>
        <v>5833.333333333333</v>
      </c>
      <c r="Q93" s="428">
        <f t="shared" si="101"/>
        <v>5833.333333333333</v>
      </c>
      <c r="R93" s="428">
        <f t="shared" si="101"/>
        <v>5833.333333333333</v>
      </c>
      <c r="S93" s="428">
        <f t="shared" si="101"/>
        <v>5833.333333333333</v>
      </c>
      <c r="T93" s="428">
        <f t="shared" si="101"/>
        <v>6008.333333333333</v>
      </c>
      <c r="U93" s="428">
        <f t="shared" si="101"/>
        <v>6008.333333333333</v>
      </c>
      <c r="V93" s="428">
        <f t="shared" si="101"/>
        <v>6008.333333333333</v>
      </c>
      <c r="W93" s="428">
        <f t="shared" si="101"/>
        <v>6008.333333333333</v>
      </c>
      <c r="X93" s="428">
        <f t="shared" si="102"/>
        <v>6008.333333333333</v>
      </c>
      <c r="Y93" s="428">
        <f t="shared" si="102"/>
        <v>6008.333333333333</v>
      </c>
      <c r="Z93" s="428">
        <f t="shared" si="102"/>
        <v>6008.333333333333</v>
      </c>
      <c r="AA93" s="428">
        <f t="shared" si="102"/>
        <v>6008.333333333333</v>
      </c>
      <c r="AB93" s="428">
        <f t="shared" si="102"/>
        <v>6008.333333333333</v>
      </c>
      <c r="AC93" s="428">
        <f t="shared" si="102"/>
        <v>6008.333333333333</v>
      </c>
      <c r="AD93" s="428">
        <f t="shared" si="102"/>
        <v>6008.333333333333</v>
      </c>
      <c r="AE93" s="428">
        <f t="shared" si="102"/>
        <v>6008.333333333333</v>
      </c>
      <c r="AF93" s="428">
        <f t="shared" si="102"/>
        <v>6008.333333333333</v>
      </c>
      <c r="AG93" s="428">
        <f t="shared" si="102"/>
        <v>6008.333333333333</v>
      </c>
      <c r="AH93" s="428">
        <f t="shared" si="102"/>
        <v>6008.333333333333</v>
      </c>
      <c r="AI93" s="428">
        <f t="shared" si="102"/>
        <v>6008.333333333333</v>
      </c>
      <c r="AJ93" s="428">
        <f t="shared" si="102"/>
        <v>6008.333333333333</v>
      </c>
      <c r="AK93" s="428">
        <f t="shared" si="102"/>
        <v>6008.333333333333</v>
      </c>
      <c r="AL93" s="428">
        <f t="shared" si="102"/>
        <v>6008.333333333333</v>
      </c>
      <c r="AM93" s="428">
        <f t="shared" si="102"/>
        <v>6008.333333333333</v>
      </c>
      <c r="AN93" s="428">
        <f t="shared" si="103"/>
        <v>6008.333333333333</v>
      </c>
      <c r="AO93" s="428">
        <f t="shared" si="103"/>
        <v>6008.333333333333</v>
      </c>
      <c r="AP93" s="428">
        <f t="shared" si="103"/>
        <v>6008.333333333333</v>
      </c>
      <c r="AQ93" s="428">
        <f t="shared" si="103"/>
        <v>6008.333333333333</v>
      </c>
      <c r="AS93" s="428">
        <f t="shared" si="104"/>
        <v>17500</v>
      </c>
      <c r="AT93" s="428">
        <f t="shared" si="105"/>
        <v>17500</v>
      </c>
      <c r="AU93" s="428">
        <f t="shared" si="106"/>
        <v>17500</v>
      </c>
      <c r="AV93" s="428">
        <f t="shared" si="107"/>
        <v>17500</v>
      </c>
      <c r="AW93" s="428">
        <f t="shared" si="108"/>
        <v>18025</v>
      </c>
      <c r="AX93" s="428">
        <f t="shared" si="109"/>
        <v>18025</v>
      </c>
      <c r="AY93" s="428">
        <f t="shared" si="110"/>
        <v>18025</v>
      </c>
      <c r="AZ93" s="428">
        <f t="shared" si="111"/>
        <v>18025</v>
      </c>
      <c r="BA93" s="428">
        <f t="shared" si="83"/>
        <v>18025</v>
      </c>
      <c r="BB93" s="428">
        <f t="shared" si="84"/>
        <v>18025</v>
      </c>
      <c r="BC93" s="428">
        <f t="shared" si="85"/>
        <v>18025</v>
      </c>
      <c r="BD93" s="428">
        <f t="shared" si="86"/>
        <v>18025</v>
      </c>
      <c r="BF93" s="481">
        <f t="shared" si="113"/>
        <v>70000</v>
      </c>
      <c r="BG93" s="481">
        <f t="shared" si="114"/>
        <v>72100</v>
      </c>
      <c r="BH93" s="481">
        <f t="shared" si="112"/>
        <v>72100</v>
      </c>
    </row>
    <row r="94" spans="1:60">
      <c r="C94" s="483"/>
      <c r="D94" s="500" t="s">
        <v>211</v>
      </c>
      <c r="E94" s="478">
        <v>50000</v>
      </c>
      <c r="F94" s="479">
        <v>44378</v>
      </c>
      <c r="G94" s="482"/>
      <c r="H94" s="428">
        <f t="shared" si="101"/>
        <v>0</v>
      </c>
      <c r="I94" s="428">
        <f t="shared" si="101"/>
        <v>0</v>
      </c>
      <c r="J94" s="428">
        <f t="shared" si="101"/>
        <v>0</v>
      </c>
      <c r="K94" s="428">
        <f t="shared" si="101"/>
        <v>0</v>
      </c>
      <c r="L94" s="428">
        <f t="shared" si="101"/>
        <v>0</v>
      </c>
      <c r="M94" s="428">
        <f t="shared" si="101"/>
        <v>0</v>
      </c>
      <c r="N94" s="428">
        <f t="shared" si="101"/>
        <v>0</v>
      </c>
      <c r="O94" s="428">
        <f t="shared" si="101"/>
        <v>0</v>
      </c>
      <c r="P94" s="428">
        <f t="shared" si="101"/>
        <v>0</v>
      </c>
      <c r="Q94" s="428">
        <f t="shared" si="101"/>
        <v>0</v>
      </c>
      <c r="R94" s="428">
        <f t="shared" si="101"/>
        <v>0</v>
      </c>
      <c r="S94" s="428">
        <f t="shared" si="101"/>
        <v>0</v>
      </c>
      <c r="T94" s="428">
        <f t="shared" si="101"/>
        <v>0</v>
      </c>
      <c r="U94" s="428">
        <f t="shared" si="101"/>
        <v>0</v>
      </c>
      <c r="V94" s="428">
        <f t="shared" si="101"/>
        <v>0</v>
      </c>
      <c r="W94" s="428">
        <f t="shared" si="101"/>
        <v>0</v>
      </c>
      <c r="X94" s="428">
        <f t="shared" si="102"/>
        <v>0</v>
      </c>
      <c r="Y94" s="428">
        <f t="shared" si="102"/>
        <v>0</v>
      </c>
      <c r="Z94" s="428">
        <f t="shared" si="102"/>
        <v>4166.666666666667</v>
      </c>
      <c r="AA94" s="428">
        <f t="shared" si="102"/>
        <v>4166.666666666667</v>
      </c>
      <c r="AB94" s="428">
        <f t="shared" si="102"/>
        <v>4166.666666666667</v>
      </c>
      <c r="AC94" s="428">
        <f t="shared" si="102"/>
        <v>4166.666666666667</v>
      </c>
      <c r="AD94" s="428">
        <f t="shared" si="102"/>
        <v>4166.666666666667</v>
      </c>
      <c r="AE94" s="428">
        <f t="shared" si="102"/>
        <v>4166.666666666667</v>
      </c>
      <c r="AF94" s="428">
        <f t="shared" si="102"/>
        <v>4166.666666666667</v>
      </c>
      <c r="AG94" s="428">
        <f t="shared" si="102"/>
        <v>4166.666666666667</v>
      </c>
      <c r="AH94" s="428">
        <f t="shared" si="102"/>
        <v>4166.666666666667</v>
      </c>
      <c r="AI94" s="428">
        <f t="shared" si="102"/>
        <v>4166.666666666667</v>
      </c>
      <c r="AJ94" s="428">
        <f t="shared" si="102"/>
        <v>4166.666666666667</v>
      </c>
      <c r="AK94" s="428">
        <f t="shared" si="102"/>
        <v>4166.666666666667</v>
      </c>
      <c r="AL94" s="428">
        <f t="shared" si="102"/>
        <v>4291.666666666667</v>
      </c>
      <c r="AM94" s="428">
        <f t="shared" si="102"/>
        <v>4291.666666666667</v>
      </c>
      <c r="AN94" s="428">
        <f t="shared" si="103"/>
        <v>4291.666666666667</v>
      </c>
      <c r="AO94" s="428">
        <f t="shared" si="103"/>
        <v>4291.666666666667</v>
      </c>
      <c r="AP94" s="428">
        <f t="shared" si="103"/>
        <v>4291.666666666667</v>
      </c>
      <c r="AQ94" s="428">
        <f t="shared" si="103"/>
        <v>4291.666666666667</v>
      </c>
      <c r="AS94" s="428">
        <f t="shared" si="104"/>
        <v>0</v>
      </c>
      <c r="AT94" s="428">
        <f t="shared" si="105"/>
        <v>0</v>
      </c>
      <c r="AU94" s="428">
        <f t="shared" si="106"/>
        <v>0</v>
      </c>
      <c r="AV94" s="428">
        <f t="shared" si="107"/>
        <v>0</v>
      </c>
      <c r="AW94" s="428">
        <f t="shared" si="108"/>
        <v>0</v>
      </c>
      <c r="AX94" s="428">
        <f t="shared" si="109"/>
        <v>0</v>
      </c>
      <c r="AY94" s="428">
        <f t="shared" si="110"/>
        <v>12500</v>
      </c>
      <c r="AZ94" s="428">
        <f t="shared" si="111"/>
        <v>12500</v>
      </c>
      <c r="BA94" s="428">
        <f t="shared" si="83"/>
        <v>12500</v>
      </c>
      <c r="BB94" s="428">
        <f t="shared" si="84"/>
        <v>12500</v>
      </c>
      <c r="BC94" s="428">
        <f t="shared" si="85"/>
        <v>12875</v>
      </c>
      <c r="BD94" s="428">
        <f t="shared" si="86"/>
        <v>12875</v>
      </c>
      <c r="BF94" s="481">
        <f t="shared" si="113"/>
        <v>0</v>
      </c>
      <c r="BG94" s="481">
        <f t="shared" si="114"/>
        <v>25000</v>
      </c>
      <c r="BH94" s="481">
        <f t="shared" si="112"/>
        <v>50750</v>
      </c>
    </row>
    <row r="95" spans="1:60">
      <c r="C95" s="484"/>
      <c r="D95" s="485" t="s">
        <v>223</v>
      </c>
      <c r="E95" s="478">
        <v>70000</v>
      </c>
      <c r="F95" s="479">
        <v>44743</v>
      </c>
      <c r="G95" s="482"/>
      <c r="H95" s="428">
        <f t="shared" si="101"/>
        <v>0</v>
      </c>
      <c r="I95" s="428">
        <f t="shared" si="101"/>
        <v>0</v>
      </c>
      <c r="J95" s="428">
        <f t="shared" si="101"/>
        <v>0</v>
      </c>
      <c r="K95" s="428">
        <f t="shared" si="101"/>
        <v>0</v>
      </c>
      <c r="L95" s="428">
        <f t="shared" si="101"/>
        <v>0</v>
      </c>
      <c r="M95" s="428">
        <f t="shared" si="101"/>
        <v>0</v>
      </c>
      <c r="N95" s="428">
        <f t="shared" si="101"/>
        <v>0</v>
      </c>
      <c r="O95" s="428">
        <f t="shared" si="101"/>
        <v>0</v>
      </c>
      <c r="P95" s="428">
        <f t="shared" si="101"/>
        <v>0</v>
      </c>
      <c r="Q95" s="428">
        <f t="shared" si="101"/>
        <v>0</v>
      </c>
      <c r="R95" s="428">
        <f t="shared" si="101"/>
        <v>0</v>
      </c>
      <c r="S95" s="428">
        <f t="shared" si="101"/>
        <v>0</v>
      </c>
      <c r="T95" s="428">
        <f t="shared" si="101"/>
        <v>0</v>
      </c>
      <c r="U95" s="428">
        <f t="shared" si="101"/>
        <v>0</v>
      </c>
      <c r="V95" s="428">
        <f t="shared" si="101"/>
        <v>0</v>
      </c>
      <c r="W95" s="428">
        <f t="shared" si="101"/>
        <v>0</v>
      </c>
      <c r="X95" s="428">
        <f t="shared" si="102"/>
        <v>0</v>
      </c>
      <c r="Y95" s="428">
        <f t="shared" si="102"/>
        <v>0</v>
      </c>
      <c r="Z95" s="428">
        <f t="shared" si="102"/>
        <v>0</v>
      </c>
      <c r="AA95" s="428">
        <f t="shared" si="102"/>
        <v>0</v>
      </c>
      <c r="AB95" s="428">
        <f t="shared" si="102"/>
        <v>0</v>
      </c>
      <c r="AC95" s="428">
        <f t="shared" si="102"/>
        <v>0</v>
      </c>
      <c r="AD95" s="428">
        <f t="shared" si="102"/>
        <v>0</v>
      </c>
      <c r="AE95" s="428">
        <f t="shared" si="102"/>
        <v>0</v>
      </c>
      <c r="AF95" s="428">
        <f t="shared" si="102"/>
        <v>0</v>
      </c>
      <c r="AG95" s="428">
        <f t="shared" si="102"/>
        <v>0</v>
      </c>
      <c r="AH95" s="428">
        <f t="shared" si="102"/>
        <v>0</v>
      </c>
      <c r="AI95" s="428">
        <f t="shared" si="102"/>
        <v>0</v>
      </c>
      <c r="AJ95" s="428">
        <f t="shared" si="102"/>
        <v>0</v>
      </c>
      <c r="AK95" s="428">
        <f t="shared" si="102"/>
        <v>0</v>
      </c>
      <c r="AL95" s="428">
        <f t="shared" si="102"/>
        <v>5833.333333333333</v>
      </c>
      <c r="AM95" s="428">
        <f t="shared" si="102"/>
        <v>5833.333333333333</v>
      </c>
      <c r="AN95" s="428">
        <f t="shared" si="103"/>
        <v>5833.333333333333</v>
      </c>
      <c r="AO95" s="428">
        <f t="shared" si="103"/>
        <v>5833.333333333333</v>
      </c>
      <c r="AP95" s="428">
        <f t="shared" si="103"/>
        <v>5833.333333333333</v>
      </c>
      <c r="AQ95" s="428">
        <f t="shared" si="103"/>
        <v>5833.333333333333</v>
      </c>
      <c r="AS95" s="428">
        <f t="shared" si="104"/>
        <v>0</v>
      </c>
      <c r="AT95" s="428">
        <f t="shared" si="105"/>
        <v>0</v>
      </c>
      <c r="AU95" s="428">
        <f t="shared" si="106"/>
        <v>0</v>
      </c>
      <c r="AV95" s="428">
        <f t="shared" si="107"/>
        <v>0</v>
      </c>
      <c r="AW95" s="428">
        <f t="shared" si="108"/>
        <v>0</v>
      </c>
      <c r="AX95" s="428">
        <f t="shared" si="109"/>
        <v>0</v>
      </c>
      <c r="AY95" s="428">
        <f t="shared" si="110"/>
        <v>0</v>
      </c>
      <c r="AZ95" s="428">
        <f t="shared" si="111"/>
        <v>0</v>
      </c>
      <c r="BA95" s="428">
        <f t="shared" si="83"/>
        <v>0</v>
      </c>
      <c r="BB95" s="428">
        <f t="shared" si="84"/>
        <v>0</v>
      </c>
      <c r="BC95" s="428">
        <f t="shared" si="85"/>
        <v>17500</v>
      </c>
      <c r="BD95" s="428">
        <f t="shared" si="86"/>
        <v>17500</v>
      </c>
      <c r="BF95" s="481">
        <f t="shared" si="113"/>
        <v>0</v>
      </c>
      <c r="BG95" s="481">
        <f t="shared" si="114"/>
        <v>0</v>
      </c>
      <c r="BH95" s="481">
        <f t="shared" si="112"/>
        <v>35000</v>
      </c>
    </row>
    <row r="96" spans="1:60">
      <c r="C96" s="484"/>
      <c r="D96" s="485" t="s">
        <v>193</v>
      </c>
      <c r="E96" s="478"/>
      <c r="F96" s="479"/>
      <c r="G96" s="482"/>
      <c r="H96" s="428">
        <f t="shared" si="101"/>
        <v>0</v>
      </c>
      <c r="I96" s="428">
        <f t="shared" si="101"/>
        <v>0</v>
      </c>
      <c r="J96" s="428">
        <f t="shared" si="101"/>
        <v>0</v>
      </c>
      <c r="K96" s="428">
        <f t="shared" si="101"/>
        <v>0</v>
      </c>
      <c r="L96" s="428">
        <f t="shared" si="101"/>
        <v>0</v>
      </c>
      <c r="M96" s="428">
        <f t="shared" si="101"/>
        <v>0</v>
      </c>
      <c r="N96" s="428">
        <f t="shared" si="101"/>
        <v>0</v>
      </c>
      <c r="O96" s="428">
        <f t="shared" si="101"/>
        <v>0</v>
      </c>
      <c r="P96" s="428">
        <f t="shared" si="101"/>
        <v>0</v>
      </c>
      <c r="Q96" s="428">
        <f t="shared" si="101"/>
        <v>0</v>
      </c>
      <c r="R96" s="428">
        <f t="shared" si="101"/>
        <v>0</v>
      </c>
      <c r="S96" s="428">
        <f t="shared" si="101"/>
        <v>0</v>
      </c>
      <c r="T96" s="428">
        <f t="shared" si="101"/>
        <v>0</v>
      </c>
      <c r="U96" s="428">
        <f t="shared" si="101"/>
        <v>0</v>
      </c>
      <c r="V96" s="428">
        <f t="shared" si="101"/>
        <v>0</v>
      </c>
      <c r="W96" s="428">
        <f t="shared" si="101"/>
        <v>0</v>
      </c>
      <c r="X96" s="428">
        <f t="shared" si="102"/>
        <v>0</v>
      </c>
      <c r="Y96" s="428">
        <f t="shared" si="102"/>
        <v>0</v>
      </c>
      <c r="Z96" s="428">
        <f t="shared" si="102"/>
        <v>0</v>
      </c>
      <c r="AA96" s="428">
        <f t="shared" si="102"/>
        <v>0</v>
      </c>
      <c r="AB96" s="428">
        <f t="shared" si="102"/>
        <v>0</v>
      </c>
      <c r="AC96" s="428">
        <f t="shared" si="102"/>
        <v>0</v>
      </c>
      <c r="AD96" s="428">
        <f t="shared" si="102"/>
        <v>0</v>
      </c>
      <c r="AE96" s="428">
        <f t="shared" si="102"/>
        <v>0</v>
      </c>
      <c r="AF96" s="428">
        <f t="shared" si="102"/>
        <v>0</v>
      </c>
      <c r="AG96" s="428">
        <f t="shared" si="102"/>
        <v>0</v>
      </c>
      <c r="AH96" s="428">
        <f t="shared" si="102"/>
        <v>0</v>
      </c>
      <c r="AI96" s="428">
        <f t="shared" si="102"/>
        <v>0</v>
      </c>
      <c r="AJ96" s="428">
        <f t="shared" si="102"/>
        <v>0</v>
      </c>
      <c r="AK96" s="428">
        <f t="shared" si="102"/>
        <v>0</v>
      </c>
      <c r="AL96" s="428">
        <f t="shared" si="102"/>
        <v>0</v>
      </c>
      <c r="AM96" s="428">
        <f t="shared" si="102"/>
        <v>0</v>
      </c>
      <c r="AN96" s="428">
        <f t="shared" si="103"/>
        <v>0</v>
      </c>
      <c r="AO96" s="428">
        <f t="shared" si="103"/>
        <v>0</v>
      </c>
      <c r="AP96" s="428">
        <f t="shared" si="103"/>
        <v>0</v>
      </c>
      <c r="AQ96" s="428">
        <f t="shared" si="103"/>
        <v>0</v>
      </c>
      <c r="AS96" s="428">
        <f t="shared" si="104"/>
        <v>0</v>
      </c>
      <c r="AT96" s="428">
        <f t="shared" si="105"/>
        <v>0</v>
      </c>
      <c r="AU96" s="428">
        <f t="shared" si="106"/>
        <v>0</v>
      </c>
      <c r="AV96" s="428">
        <f t="shared" si="107"/>
        <v>0</v>
      </c>
      <c r="AW96" s="428">
        <f t="shared" si="108"/>
        <v>0</v>
      </c>
      <c r="AX96" s="428">
        <f t="shared" si="109"/>
        <v>0</v>
      </c>
      <c r="AY96" s="428">
        <f t="shared" si="110"/>
        <v>0</v>
      </c>
      <c r="AZ96" s="428">
        <f t="shared" si="111"/>
        <v>0</v>
      </c>
      <c r="BA96" s="428">
        <f t="shared" si="83"/>
        <v>0</v>
      </c>
      <c r="BB96" s="428">
        <f t="shared" si="84"/>
        <v>0</v>
      </c>
      <c r="BC96" s="428">
        <f t="shared" si="85"/>
        <v>0</v>
      </c>
      <c r="BD96" s="428">
        <f t="shared" si="86"/>
        <v>0</v>
      </c>
      <c r="BF96" s="481">
        <f t="shared" si="113"/>
        <v>0</v>
      </c>
      <c r="BG96" s="481">
        <f t="shared" si="114"/>
        <v>0</v>
      </c>
      <c r="BH96" s="481">
        <f t="shared" si="112"/>
        <v>0</v>
      </c>
    </row>
    <row r="97" spans="1:60">
      <c r="C97" s="484"/>
      <c r="D97" s="485" t="s">
        <v>193</v>
      </c>
      <c r="E97" s="478"/>
      <c r="F97" s="479"/>
      <c r="G97" s="482"/>
      <c r="H97" s="428">
        <f t="shared" si="101"/>
        <v>0</v>
      </c>
      <c r="I97" s="428">
        <f t="shared" si="101"/>
        <v>0</v>
      </c>
      <c r="J97" s="428">
        <f t="shared" si="101"/>
        <v>0</v>
      </c>
      <c r="K97" s="428">
        <f t="shared" si="101"/>
        <v>0</v>
      </c>
      <c r="L97" s="428">
        <f t="shared" si="101"/>
        <v>0</v>
      </c>
      <c r="M97" s="428">
        <f t="shared" si="101"/>
        <v>0</v>
      </c>
      <c r="N97" s="428">
        <f t="shared" si="101"/>
        <v>0</v>
      </c>
      <c r="O97" s="428">
        <f t="shared" si="101"/>
        <v>0</v>
      </c>
      <c r="P97" s="428">
        <f t="shared" si="101"/>
        <v>0</v>
      </c>
      <c r="Q97" s="428">
        <f t="shared" si="101"/>
        <v>0</v>
      </c>
      <c r="R97" s="428">
        <f t="shared" si="101"/>
        <v>0</v>
      </c>
      <c r="S97" s="428">
        <f t="shared" si="101"/>
        <v>0</v>
      </c>
      <c r="T97" s="428">
        <f t="shared" si="101"/>
        <v>0</v>
      </c>
      <c r="U97" s="428">
        <f t="shared" si="101"/>
        <v>0</v>
      </c>
      <c r="V97" s="428">
        <f t="shared" si="101"/>
        <v>0</v>
      </c>
      <c r="W97" s="428">
        <f t="shared" si="101"/>
        <v>0</v>
      </c>
      <c r="X97" s="428">
        <f t="shared" si="102"/>
        <v>0</v>
      </c>
      <c r="Y97" s="428">
        <f t="shared" si="102"/>
        <v>0</v>
      </c>
      <c r="Z97" s="428">
        <f t="shared" si="102"/>
        <v>0</v>
      </c>
      <c r="AA97" s="428">
        <f t="shared" si="102"/>
        <v>0</v>
      </c>
      <c r="AB97" s="428">
        <f t="shared" si="102"/>
        <v>0</v>
      </c>
      <c r="AC97" s="428">
        <f t="shared" si="102"/>
        <v>0</v>
      </c>
      <c r="AD97" s="428">
        <f t="shared" si="102"/>
        <v>0</v>
      </c>
      <c r="AE97" s="428">
        <f t="shared" si="102"/>
        <v>0</v>
      </c>
      <c r="AF97" s="428">
        <f t="shared" si="102"/>
        <v>0</v>
      </c>
      <c r="AG97" s="428">
        <f t="shared" si="102"/>
        <v>0</v>
      </c>
      <c r="AH97" s="428">
        <f t="shared" si="102"/>
        <v>0</v>
      </c>
      <c r="AI97" s="428">
        <f t="shared" si="102"/>
        <v>0</v>
      </c>
      <c r="AJ97" s="428">
        <f t="shared" si="102"/>
        <v>0</v>
      </c>
      <c r="AK97" s="428">
        <f t="shared" si="102"/>
        <v>0</v>
      </c>
      <c r="AL97" s="428">
        <f t="shared" si="102"/>
        <v>0</v>
      </c>
      <c r="AM97" s="428">
        <f t="shared" si="102"/>
        <v>0</v>
      </c>
      <c r="AN97" s="428">
        <f t="shared" si="103"/>
        <v>0</v>
      </c>
      <c r="AO97" s="428">
        <f t="shared" si="103"/>
        <v>0</v>
      </c>
      <c r="AP97" s="428">
        <f t="shared" si="103"/>
        <v>0</v>
      </c>
      <c r="AQ97" s="428">
        <f t="shared" si="103"/>
        <v>0</v>
      </c>
      <c r="AS97" s="428">
        <f t="shared" si="104"/>
        <v>0</v>
      </c>
      <c r="AT97" s="428">
        <f t="shared" si="105"/>
        <v>0</v>
      </c>
      <c r="AU97" s="428">
        <f t="shared" si="106"/>
        <v>0</v>
      </c>
      <c r="AV97" s="428">
        <f t="shared" si="107"/>
        <v>0</v>
      </c>
      <c r="AW97" s="428">
        <f t="shared" si="108"/>
        <v>0</v>
      </c>
      <c r="AX97" s="428">
        <f t="shared" si="109"/>
        <v>0</v>
      </c>
      <c r="AY97" s="428">
        <f t="shared" si="110"/>
        <v>0</v>
      </c>
      <c r="AZ97" s="428">
        <f t="shared" si="111"/>
        <v>0</v>
      </c>
      <c r="BA97" s="428">
        <f t="shared" si="83"/>
        <v>0</v>
      </c>
      <c r="BB97" s="428">
        <f t="shared" si="84"/>
        <v>0</v>
      </c>
      <c r="BC97" s="428">
        <f t="shared" si="85"/>
        <v>0</v>
      </c>
      <c r="BD97" s="428">
        <f t="shared" si="86"/>
        <v>0</v>
      </c>
      <c r="BF97" s="481">
        <f t="shared" si="113"/>
        <v>0</v>
      </c>
      <c r="BG97" s="481">
        <f t="shared" si="114"/>
        <v>0</v>
      </c>
      <c r="BH97" s="481">
        <f t="shared" si="112"/>
        <v>0</v>
      </c>
    </row>
    <row r="98" spans="1:60">
      <c r="C98" s="484"/>
      <c r="D98" s="485" t="s">
        <v>193</v>
      </c>
      <c r="E98" s="478"/>
      <c r="F98" s="479"/>
      <c r="G98" s="482"/>
      <c r="H98" s="428">
        <f t="shared" si="101"/>
        <v>0</v>
      </c>
      <c r="I98" s="428">
        <f t="shared" si="101"/>
        <v>0</v>
      </c>
      <c r="J98" s="428">
        <f t="shared" si="101"/>
        <v>0</v>
      </c>
      <c r="K98" s="428">
        <f t="shared" si="101"/>
        <v>0</v>
      </c>
      <c r="L98" s="428">
        <f t="shared" si="101"/>
        <v>0</v>
      </c>
      <c r="M98" s="428">
        <f t="shared" si="101"/>
        <v>0</v>
      </c>
      <c r="N98" s="428">
        <f t="shared" si="101"/>
        <v>0</v>
      </c>
      <c r="O98" s="428">
        <f t="shared" si="101"/>
        <v>0</v>
      </c>
      <c r="P98" s="428">
        <f t="shared" si="101"/>
        <v>0</v>
      </c>
      <c r="Q98" s="428">
        <f t="shared" si="101"/>
        <v>0</v>
      </c>
      <c r="R98" s="428">
        <f t="shared" si="101"/>
        <v>0</v>
      </c>
      <c r="S98" s="428">
        <f t="shared" si="101"/>
        <v>0</v>
      </c>
      <c r="T98" s="428">
        <f t="shared" si="101"/>
        <v>0</v>
      </c>
      <c r="U98" s="428">
        <f t="shared" si="101"/>
        <v>0</v>
      </c>
      <c r="V98" s="428">
        <f t="shared" si="101"/>
        <v>0</v>
      </c>
      <c r="W98" s="428">
        <f t="shared" si="101"/>
        <v>0</v>
      </c>
      <c r="X98" s="428">
        <f t="shared" si="102"/>
        <v>0</v>
      </c>
      <c r="Y98" s="428">
        <f t="shared" si="102"/>
        <v>0</v>
      </c>
      <c r="Z98" s="428">
        <f t="shared" si="102"/>
        <v>0</v>
      </c>
      <c r="AA98" s="428">
        <f t="shared" si="102"/>
        <v>0</v>
      </c>
      <c r="AB98" s="428">
        <f t="shared" si="102"/>
        <v>0</v>
      </c>
      <c r="AC98" s="428">
        <f t="shared" si="102"/>
        <v>0</v>
      </c>
      <c r="AD98" s="428">
        <f t="shared" si="102"/>
        <v>0</v>
      </c>
      <c r="AE98" s="428">
        <f t="shared" si="102"/>
        <v>0</v>
      </c>
      <c r="AF98" s="428">
        <f t="shared" si="102"/>
        <v>0</v>
      </c>
      <c r="AG98" s="428">
        <f t="shared" si="102"/>
        <v>0</v>
      </c>
      <c r="AH98" s="428">
        <f t="shared" si="102"/>
        <v>0</v>
      </c>
      <c r="AI98" s="428">
        <f t="shared" si="102"/>
        <v>0</v>
      </c>
      <c r="AJ98" s="428">
        <f t="shared" si="102"/>
        <v>0</v>
      </c>
      <c r="AK98" s="428">
        <f t="shared" si="102"/>
        <v>0</v>
      </c>
      <c r="AL98" s="428">
        <f t="shared" si="102"/>
        <v>0</v>
      </c>
      <c r="AM98" s="428">
        <f t="shared" si="102"/>
        <v>0</v>
      </c>
      <c r="AN98" s="428">
        <f t="shared" si="103"/>
        <v>0</v>
      </c>
      <c r="AO98" s="428">
        <f t="shared" si="103"/>
        <v>0</v>
      </c>
      <c r="AP98" s="428">
        <f t="shared" si="103"/>
        <v>0</v>
      </c>
      <c r="AQ98" s="428">
        <f t="shared" si="103"/>
        <v>0</v>
      </c>
      <c r="AS98" s="428">
        <f t="shared" si="104"/>
        <v>0</v>
      </c>
      <c r="AT98" s="428">
        <f t="shared" si="105"/>
        <v>0</v>
      </c>
      <c r="AU98" s="428">
        <f t="shared" si="106"/>
        <v>0</v>
      </c>
      <c r="AV98" s="428">
        <f t="shared" si="107"/>
        <v>0</v>
      </c>
      <c r="AW98" s="428">
        <f t="shared" si="108"/>
        <v>0</v>
      </c>
      <c r="AX98" s="428">
        <f t="shared" si="109"/>
        <v>0</v>
      </c>
      <c r="AY98" s="428">
        <f t="shared" si="110"/>
        <v>0</v>
      </c>
      <c r="AZ98" s="428">
        <f t="shared" si="111"/>
        <v>0</v>
      </c>
      <c r="BA98" s="428">
        <f t="shared" si="83"/>
        <v>0</v>
      </c>
      <c r="BB98" s="428">
        <f t="shared" si="84"/>
        <v>0</v>
      </c>
      <c r="BC98" s="428">
        <f t="shared" si="85"/>
        <v>0</v>
      </c>
      <c r="BD98" s="428">
        <f t="shared" si="86"/>
        <v>0</v>
      </c>
      <c r="BF98" s="481">
        <f t="shared" si="113"/>
        <v>0</v>
      </c>
      <c r="BG98" s="481">
        <f t="shared" si="114"/>
        <v>0</v>
      </c>
      <c r="BH98" s="481">
        <f t="shared" si="112"/>
        <v>0</v>
      </c>
    </row>
    <row r="99" spans="1:60">
      <c r="C99" s="484"/>
      <c r="D99" s="485" t="s">
        <v>193</v>
      </c>
      <c r="E99" s="478"/>
      <c r="F99" s="479"/>
      <c r="G99" s="482"/>
      <c r="H99" s="428">
        <f t="shared" si="101"/>
        <v>0</v>
      </c>
      <c r="I99" s="428">
        <f t="shared" si="101"/>
        <v>0</v>
      </c>
      <c r="J99" s="428">
        <f t="shared" si="101"/>
        <v>0</v>
      </c>
      <c r="K99" s="428">
        <f t="shared" si="101"/>
        <v>0</v>
      </c>
      <c r="L99" s="428">
        <f t="shared" si="101"/>
        <v>0</v>
      </c>
      <c r="M99" s="428">
        <f t="shared" si="101"/>
        <v>0</v>
      </c>
      <c r="N99" s="428">
        <f t="shared" si="101"/>
        <v>0</v>
      </c>
      <c r="O99" s="428">
        <f t="shared" si="101"/>
        <v>0</v>
      </c>
      <c r="P99" s="428">
        <f t="shared" si="101"/>
        <v>0</v>
      </c>
      <c r="Q99" s="428">
        <f t="shared" si="101"/>
        <v>0</v>
      </c>
      <c r="R99" s="428">
        <f t="shared" si="101"/>
        <v>0</v>
      </c>
      <c r="S99" s="428">
        <f t="shared" si="101"/>
        <v>0</v>
      </c>
      <c r="T99" s="428">
        <f t="shared" si="101"/>
        <v>0</v>
      </c>
      <c r="U99" s="428">
        <f t="shared" si="101"/>
        <v>0</v>
      </c>
      <c r="V99" s="428">
        <f t="shared" si="101"/>
        <v>0</v>
      </c>
      <c r="W99" s="428">
        <f t="shared" si="101"/>
        <v>0</v>
      </c>
      <c r="X99" s="428">
        <f t="shared" si="102"/>
        <v>0</v>
      </c>
      <c r="Y99" s="428">
        <f t="shared" si="102"/>
        <v>0</v>
      </c>
      <c r="Z99" s="428">
        <f t="shared" si="102"/>
        <v>0</v>
      </c>
      <c r="AA99" s="428">
        <f t="shared" si="102"/>
        <v>0</v>
      </c>
      <c r="AB99" s="428">
        <f t="shared" si="102"/>
        <v>0</v>
      </c>
      <c r="AC99" s="428">
        <f t="shared" si="102"/>
        <v>0</v>
      </c>
      <c r="AD99" s="428">
        <f t="shared" si="102"/>
        <v>0</v>
      </c>
      <c r="AE99" s="428">
        <f t="shared" si="102"/>
        <v>0</v>
      </c>
      <c r="AF99" s="428">
        <f t="shared" si="102"/>
        <v>0</v>
      </c>
      <c r="AG99" s="428">
        <f t="shared" si="102"/>
        <v>0</v>
      </c>
      <c r="AH99" s="428">
        <f t="shared" si="102"/>
        <v>0</v>
      </c>
      <c r="AI99" s="428">
        <f t="shared" si="102"/>
        <v>0</v>
      </c>
      <c r="AJ99" s="428">
        <f t="shared" si="102"/>
        <v>0</v>
      </c>
      <c r="AK99" s="428">
        <f t="shared" si="102"/>
        <v>0</v>
      </c>
      <c r="AL99" s="428">
        <f t="shared" si="102"/>
        <v>0</v>
      </c>
      <c r="AM99" s="428">
        <f t="shared" si="102"/>
        <v>0</v>
      </c>
      <c r="AN99" s="428">
        <f t="shared" si="103"/>
        <v>0</v>
      </c>
      <c r="AO99" s="428">
        <f t="shared" si="103"/>
        <v>0</v>
      </c>
      <c r="AP99" s="428">
        <f t="shared" si="103"/>
        <v>0</v>
      </c>
      <c r="AQ99" s="428">
        <f t="shared" si="103"/>
        <v>0</v>
      </c>
      <c r="AS99" s="428">
        <f t="shared" si="104"/>
        <v>0</v>
      </c>
      <c r="AT99" s="428">
        <f t="shared" si="105"/>
        <v>0</v>
      </c>
      <c r="AU99" s="428">
        <f t="shared" si="106"/>
        <v>0</v>
      </c>
      <c r="AV99" s="428">
        <f t="shared" si="107"/>
        <v>0</v>
      </c>
      <c r="AW99" s="428">
        <f t="shared" si="108"/>
        <v>0</v>
      </c>
      <c r="AX99" s="428">
        <f t="shared" si="109"/>
        <v>0</v>
      </c>
      <c r="AY99" s="428">
        <f t="shared" si="110"/>
        <v>0</v>
      </c>
      <c r="AZ99" s="428">
        <f t="shared" si="111"/>
        <v>0</v>
      </c>
      <c r="BA99" s="428">
        <f t="shared" si="83"/>
        <v>0</v>
      </c>
      <c r="BB99" s="428">
        <f t="shared" si="84"/>
        <v>0</v>
      </c>
      <c r="BC99" s="428">
        <f t="shared" si="85"/>
        <v>0</v>
      </c>
      <c r="BD99" s="428">
        <f t="shared" si="86"/>
        <v>0</v>
      </c>
      <c r="BF99" s="481">
        <f t="shared" si="113"/>
        <v>0</v>
      </c>
      <c r="BG99" s="481">
        <f t="shared" si="114"/>
        <v>0</v>
      </c>
      <c r="BH99" s="481">
        <f t="shared" si="112"/>
        <v>0</v>
      </c>
    </row>
    <row r="100" spans="1:60">
      <c r="C100" s="484"/>
      <c r="D100" s="485" t="s">
        <v>193</v>
      </c>
      <c r="E100" s="478"/>
      <c r="F100" s="479"/>
      <c r="G100" s="482"/>
      <c r="H100" s="428">
        <f t="shared" si="101"/>
        <v>0</v>
      </c>
      <c r="I100" s="428">
        <f t="shared" si="101"/>
        <v>0</v>
      </c>
      <c r="J100" s="428">
        <f t="shared" si="101"/>
        <v>0</v>
      </c>
      <c r="K100" s="428">
        <f t="shared" si="101"/>
        <v>0</v>
      </c>
      <c r="L100" s="428">
        <f t="shared" si="101"/>
        <v>0</v>
      </c>
      <c r="M100" s="428">
        <f t="shared" si="101"/>
        <v>0</v>
      </c>
      <c r="N100" s="428">
        <f t="shared" si="101"/>
        <v>0</v>
      </c>
      <c r="O100" s="428">
        <f t="shared" si="101"/>
        <v>0</v>
      </c>
      <c r="P100" s="428">
        <f t="shared" si="101"/>
        <v>0</v>
      </c>
      <c r="Q100" s="428">
        <f t="shared" si="101"/>
        <v>0</v>
      </c>
      <c r="R100" s="428">
        <f t="shared" si="101"/>
        <v>0</v>
      </c>
      <c r="S100" s="428">
        <f t="shared" si="101"/>
        <v>0</v>
      </c>
      <c r="T100" s="428">
        <f t="shared" si="101"/>
        <v>0</v>
      </c>
      <c r="U100" s="428">
        <f t="shared" si="101"/>
        <v>0</v>
      </c>
      <c r="V100" s="428">
        <f t="shared" si="101"/>
        <v>0</v>
      </c>
      <c r="W100" s="428">
        <f t="shared" si="101"/>
        <v>0</v>
      </c>
      <c r="X100" s="428">
        <f t="shared" si="102"/>
        <v>0</v>
      </c>
      <c r="Y100" s="428">
        <f t="shared" si="102"/>
        <v>0</v>
      </c>
      <c r="Z100" s="428">
        <f t="shared" si="102"/>
        <v>0</v>
      </c>
      <c r="AA100" s="428">
        <f t="shared" si="102"/>
        <v>0</v>
      </c>
      <c r="AB100" s="428">
        <f t="shared" si="102"/>
        <v>0</v>
      </c>
      <c r="AC100" s="428">
        <f t="shared" si="102"/>
        <v>0</v>
      </c>
      <c r="AD100" s="428">
        <f t="shared" si="102"/>
        <v>0</v>
      </c>
      <c r="AE100" s="428">
        <f t="shared" si="102"/>
        <v>0</v>
      </c>
      <c r="AF100" s="428">
        <f t="shared" si="102"/>
        <v>0</v>
      </c>
      <c r="AG100" s="428">
        <f t="shared" si="102"/>
        <v>0</v>
      </c>
      <c r="AH100" s="428">
        <f t="shared" si="102"/>
        <v>0</v>
      </c>
      <c r="AI100" s="428">
        <f t="shared" si="102"/>
        <v>0</v>
      </c>
      <c r="AJ100" s="428">
        <f t="shared" si="102"/>
        <v>0</v>
      </c>
      <c r="AK100" s="428">
        <f t="shared" si="102"/>
        <v>0</v>
      </c>
      <c r="AL100" s="428">
        <f t="shared" si="102"/>
        <v>0</v>
      </c>
      <c r="AM100" s="428">
        <f t="shared" si="102"/>
        <v>0</v>
      </c>
      <c r="AN100" s="428">
        <f t="shared" si="103"/>
        <v>0</v>
      </c>
      <c r="AO100" s="428">
        <f t="shared" si="103"/>
        <v>0</v>
      </c>
      <c r="AP100" s="428">
        <f t="shared" si="103"/>
        <v>0</v>
      </c>
      <c r="AQ100" s="428">
        <f t="shared" si="103"/>
        <v>0</v>
      </c>
      <c r="AS100" s="428">
        <f t="shared" si="104"/>
        <v>0</v>
      </c>
      <c r="AT100" s="428">
        <f t="shared" si="105"/>
        <v>0</v>
      </c>
      <c r="AU100" s="428">
        <f t="shared" si="106"/>
        <v>0</v>
      </c>
      <c r="AV100" s="428">
        <f t="shared" si="107"/>
        <v>0</v>
      </c>
      <c r="AW100" s="428">
        <f t="shared" si="108"/>
        <v>0</v>
      </c>
      <c r="AX100" s="428">
        <f t="shared" si="109"/>
        <v>0</v>
      </c>
      <c r="AY100" s="428">
        <f t="shared" si="110"/>
        <v>0</v>
      </c>
      <c r="AZ100" s="428">
        <f t="shared" si="111"/>
        <v>0</v>
      </c>
      <c r="BA100" s="428">
        <f t="shared" si="83"/>
        <v>0</v>
      </c>
      <c r="BB100" s="428">
        <f t="shared" si="84"/>
        <v>0</v>
      </c>
      <c r="BC100" s="428">
        <f t="shared" si="85"/>
        <v>0</v>
      </c>
      <c r="BD100" s="428">
        <f t="shared" si="86"/>
        <v>0</v>
      </c>
      <c r="BF100" s="481">
        <f t="shared" si="113"/>
        <v>0</v>
      </c>
      <c r="BG100" s="481">
        <f t="shared" si="114"/>
        <v>0</v>
      </c>
      <c r="BH100" s="481">
        <f t="shared" si="112"/>
        <v>0</v>
      </c>
    </row>
    <row r="101" spans="1:60">
      <c r="C101" s="484"/>
      <c r="D101" s="485" t="s">
        <v>193</v>
      </c>
      <c r="E101" s="478"/>
      <c r="F101" s="479"/>
      <c r="G101" s="482"/>
      <c r="H101" s="428">
        <f t="shared" si="101"/>
        <v>0</v>
      </c>
      <c r="I101" s="428">
        <f t="shared" si="101"/>
        <v>0</v>
      </c>
      <c r="J101" s="428">
        <f t="shared" si="101"/>
        <v>0</v>
      </c>
      <c r="K101" s="428">
        <f t="shared" si="101"/>
        <v>0</v>
      </c>
      <c r="L101" s="428">
        <f t="shared" si="101"/>
        <v>0</v>
      </c>
      <c r="M101" s="428">
        <f t="shared" si="101"/>
        <v>0</v>
      </c>
      <c r="N101" s="428">
        <f t="shared" si="101"/>
        <v>0</v>
      </c>
      <c r="O101" s="428">
        <f t="shared" si="101"/>
        <v>0</v>
      </c>
      <c r="P101" s="428">
        <f t="shared" si="101"/>
        <v>0</v>
      </c>
      <c r="Q101" s="428">
        <f t="shared" si="101"/>
        <v>0</v>
      </c>
      <c r="R101" s="428">
        <f t="shared" si="101"/>
        <v>0</v>
      </c>
      <c r="S101" s="428">
        <f t="shared" si="101"/>
        <v>0</v>
      </c>
      <c r="T101" s="428">
        <f t="shared" si="101"/>
        <v>0</v>
      </c>
      <c r="U101" s="428">
        <f t="shared" si="101"/>
        <v>0</v>
      </c>
      <c r="V101" s="428">
        <f t="shared" si="101"/>
        <v>0</v>
      </c>
      <c r="W101" s="428">
        <f t="shared" si="101"/>
        <v>0</v>
      </c>
      <c r="X101" s="428">
        <f t="shared" si="102"/>
        <v>0</v>
      </c>
      <c r="Y101" s="428">
        <f t="shared" si="102"/>
        <v>0</v>
      </c>
      <c r="Z101" s="428">
        <f t="shared" si="102"/>
        <v>0</v>
      </c>
      <c r="AA101" s="428">
        <f t="shared" si="102"/>
        <v>0</v>
      </c>
      <c r="AB101" s="428">
        <f t="shared" si="102"/>
        <v>0</v>
      </c>
      <c r="AC101" s="428">
        <f t="shared" si="102"/>
        <v>0</v>
      </c>
      <c r="AD101" s="428">
        <f t="shared" si="102"/>
        <v>0</v>
      </c>
      <c r="AE101" s="428">
        <f t="shared" si="102"/>
        <v>0</v>
      </c>
      <c r="AF101" s="428">
        <f t="shared" si="102"/>
        <v>0</v>
      </c>
      <c r="AG101" s="428">
        <f t="shared" si="102"/>
        <v>0</v>
      </c>
      <c r="AH101" s="428">
        <f t="shared" si="102"/>
        <v>0</v>
      </c>
      <c r="AI101" s="428">
        <f t="shared" si="102"/>
        <v>0</v>
      </c>
      <c r="AJ101" s="428">
        <f t="shared" si="102"/>
        <v>0</v>
      </c>
      <c r="AK101" s="428">
        <f t="shared" si="102"/>
        <v>0</v>
      </c>
      <c r="AL101" s="428">
        <f t="shared" si="102"/>
        <v>0</v>
      </c>
      <c r="AM101" s="428">
        <f t="shared" si="102"/>
        <v>0</v>
      </c>
      <c r="AN101" s="428">
        <f t="shared" si="103"/>
        <v>0</v>
      </c>
      <c r="AO101" s="428">
        <f t="shared" si="103"/>
        <v>0</v>
      </c>
      <c r="AP101" s="428">
        <f t="shared" si="103"/>
        <v>0</v>
      </c>
      <c r="AQ101" s="428">
        <f t="shared" si="103"/>
        <v>0</v>
      </c>
      <c r="AS101" s="428">
        <f t="shared" si="104"/>
        <v>0</v>
      </c>
      <c r="AT101" s="428">
        <f t="shared" si="105"/>
        <v>0</v>
      </c>
      <c r="AU101" s="428">
        <f t="shared" si="106"/>
        <v>0</v>
      </c>
      <c r="AV101" s="428">
        <f t="shared" si="107"/>
        <v>0</v>
      </c>
      <c r="AW101" s="428">
        <f t="shared" si="108"/>
        <v>0</v>
      </c>
      <c r="AX101" s="428">
        <f t="shared" si="109"/>
        <v>0</v>
      </c>
      <c r="AY101" s="428">
        <f t="shared" si="110"/>
        <v>0</v>
      </c>
      <c r="AZ101" s="428">
        <f t="shared" si="111"/>
        <v>0</v>
      </c>
      <c r="BA101" s="428">
        <f t="shared" si="83"/>
        <v>0</v>
      </c>
      <c r="BB101" s="428">
        <f t="shared" si="84"/>
        <v>0</v>
      </c>
      <c r="BC101" s="428">
        <f t="shared" si="85"/>
        <v>0</v>
      </c>
      <c r="BD101" s="428">
        <f t="shared" si="86"/>
        <v>0</v>
      </c>
      <c r="BF101" s="481">
        <f t="shared" si="113"/>
        <v>0</v>
      </c>
      <c r="BG101" s="481">
        <f t="shared" si="114"/>
        <v>0</v>
      </c>
      <c r="BH101" s="481">
        <f t="shared" si="112"/>
        <v>0</v>
      </c>
    </row>
    <row r="102" spans="1:60">
      <c r="C102" s="484"/>
      <c r="D102" s="485" t="s">
        <v>193</v>
      </c>
      <c r="E102" s="478"/>
      <c r="F102" s="479"/>
      <c r="G102" s="482"/>
      <c r="H102" s="428">
        <f t="shared" si="101"/>
        <v>0</v>
      </c>
      <c r="I102" s="428">
        <f t="shared" si="101"/>
        <v>0</v>
      </c>
      <c r="J102" s="428">
        <f t="shared" si="101"/>
        <v>0</v>
      </c>
      <c r="K102" s="428">
        <f t="shared" si="101"/>
        <v>0</v>
      </c>
      <c r="L102" s="428">
        <f t="shared" si="101"/>
        <v>0</v>
      </c>
      <c r="M102" s="428">
        <f t="shared" si="101"/>
        <v>0</v>
      </c>
      <c r="N102" s="428">
        <f t="shared" si="101"/>
        <v>0</v>
      </c>
      <c r="O102" s="428">
        <f t="shared" si="101"/>
        <v>0</v>
      </c>
      <c r="P102" s="428">
        <f t="shared" si="101"/>
        <v>0</v>
      </c>
      <c r="Q102" s="428">
        <f t="shared" si="101"/>
        <v>0</v>
      </c>
      <c r="R102" s="428">
        <f t="shared" si="101"/>
        <v>0</v>
      </c>
      <c r="S102" s="428">
        <f t="shared" si="101"/>
        <v>0</v>
      </c>
      <c r="T102" s="428">
        <f t="shared" si="101"/>
        <v>0</v>
      </c>
      <c r="U102" s="428">
        <f t="shared" si="101"/>
        <v>0</v>
      </c>
      <c r="V102" s="428">
        <f t="shared" si="101"/>
        <v>0</v>
      </c>
      <c r="W102" s="428">
        <f t="shared" si="101"/>
        <v>0</v>
      </c>
      <c r="X102" s="428">
        <f t="shared" si="102"/>
        <v>0</v>
      </c>
      <c r="Y102" s="428">
        <f t="shared" si="102"/>
        <v>0</v>
      </c>
      <c r="Z102" s="428">
        <f t="shared" si="102"/>
        <v>0</v>
      </c>
      <c r="AA102" s="428">
        <f t="shared" si="102"/>
        <v>0</v>
      </c>
      <c r="AB102" s="428">
        <f t="shared" si="102"/>
        <v>0</v>
      </c>
      <c r="AC102" s="428">
        <f t="shared" si="102"/>
        <v>0</v>
      </c>
      <c r="AD102" s="428">
        <f t="shared" si="102"/>
        <v>0</v>
      </c>
      <c r="AE102" s="428">
        <f t="shared" si="102"/>
        <v>0</v>
      </c>
      <c r="AF102" s="428">
        <f t="shared" si="102"/>
        <v>0</v>
      </c>
      <c r="AG102" s="428">
        <f t="shared" si="102"/>
        <v>0</v>
      </c>
      <c r="AH102" s="428">
        <f t="shared" si="102"/>
        <v>0</v>
      </c>
      <c r="AI102" s="428">
        <f t="shared" si="102"/>
        <v>0</v>
      </c>
      <c r="AJ102" s="428">
        <f t="shared" si="102"/>
        <v>0</v>
      </c>
      <c r="AK102" s="428">
        <f t="shared" si="102"/>
        <v>0</v>
      </c>
      <c r="AL102" s="428">
        <f t="shared" si="102"/>
        <v>0</v>
      </c>
      <c r="AM102" s="428">
        <f t="shared" si="102"/>
        <v>0</v>
      </c>
      <c r="AN102" s="428">
        <f t="shared" si="103"/>
        <v>0</v>
      </c>
      <c r="AO102" s="428">
        <f t="shared" si="103"/>
        <v>0</v>
      </c>
      <c r="AP102" s="428">
        <f t="shared" si="103"/>
        <v>0</v>
      </c>
      <c r="AQ102" s="428">
        <f t="shared" si="103"/>
        <v>0</v>
      </c>
      <c r="AS102" s="428">
        <f t="shared" si="104"/>
        <v>0</v>
      </c>
      <c r="AT102" s="428">
        <f t="shared" si="105"/>
        <v>0</v>
      </c>
      <c r="AU102" s="428">
        <f t="shared" si="106"/>
        <v>0</v>
      </c>
      <c r="AV102" s="428">
        <f t="shared" si="107"/>
        <v>0</v>
      </c>
      <c r="AW102" s="428">
        <f t="shared" si="108"/>
        <v>0</v>
      </c>
      <c r="AX102" s="428">
        <f t="shared" si="109"/>
        <v>0</v>
      </c>
      <c r="AY102" s="428">
        <f t="shared" si="110"/>
        <v>0</v>
      </c>
      <c r="AZ102" s="428">
        <f t="shared" si="111"/>
        <v>0</v>
      </c>
      <c r="BA102" s="428">
        <f t="shared" si="83"/>
        <v>0</v>
      </c>
      <c r="BB102" s="428">
        <f t="shared" si="84"/>
        <v>0</v>
      </c>
      <c r="BC102" s="428">
        <f t="shared" si="85"/>
        <v>0</v>
      </c>
      <c r="BD102" s="428">
        <f t="shared" si="86"/>
        <v>0</v>
      </c>
      <c r="BF102" s="481">
        <f t="shared" si="113"/>
        <v>0</v>
      </c>
      <c r="BG102" s="481">
        <f t="shared" si="114"/>
        <v>0</v>
      </c>
      <c r="BH102" s="481">
        <f t="shared" si="112"/>
        <v>0</v>
      </c>
    </row>
    <row r="103" spans="1:60">
      <c r="C103" s="484"/>
      <c r="E103" s="486"/>
      <c r="F103" s="487"/>
      <c r="G103" s="487"/>
      <c r="H103" s="488"/>
      <c r="I103" s="488"/>
      <c r="J103" s="488"/>
      <c r="K103" s="488"/>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8"/>
      <c r="AS103" s="488"/>
      <c r="AT103" s="488"/>
      <c r="AU103" s="488"/>
      <c r="AV103" s="488"/>
      <c r="AW103" s="488"/>
      <c r="AX103" s="488"/>
      <c r="AY103" s="488"/>
      <c r="AZ103" s="488"/>
      <c r="BA103" s="428"/>
      <c r="BB103" s="428"/>
      <c r="BC103" s="428"/>
      <c r="BD103" s="428"/>
      <c r="BF103" s="325"/>
      <c r="BG103" s="325"/>
      <c r="BH103" s="325"/>
    </row>
    <row r="104" spans="1:60">
      <c r="B104" s="533" t="str">
        <f>"TOTAL "&amp;B87</f>
        <v>TOTAL G&amp;A</v>
      </c>
      <c r="C104" s="533"/>
      <c r="D104" s="489" t="s">
        <v>77</v>
      </c>
      <c r="E104" s="490"/>
      <c r="F104" s="489"/>
      <c r="G104" s="489"/>
      <c r="H104" s="491">
        <f t="shared" ref="H104:AQ104" si="115">COUNTIF(H89:H103,"&gt;0")</f>
        <v>3</v>
      </c>
      <c r="I104" s="491">
        <f t="shared" si="115"/>
        <v>3</v>
      </c>
      <c r="J104" s="491">
        <f t="shared" si="115"/>
        <v>3</v>
      </c>
      <c r="K104" s="491">
        <f t="shared" si="115"/>
        <v>3</v>
      </c>
      <c r="L104" s="491">
        <f t="shared" si="115"/>
        <v>4</v>
      </c>
      <c r="M104" s="491">
        <f t="shared" si="115"/>
        <v>4</v>
      </c>
      <c r="N104" s="491">
        <f t="shared" si="115"/>
        <v>4</v>
      </c>
      <c r="O104" s="491">
        <f t="shared" si="115"/>
        <v>4</v>
      </c>
      <c r="P104" s="491">
        <f t="shared" si="115"/>
        <v>4</v>
      </c>
      <c r="Q104" s="491">
        <f t="shared" si="115"/>
        <v>4</v>
      </c>
      <c r="R104" s="491">
        <f t="shared" si="115"/>
        <v>4</v>
      </c>
      <c r="S104" s="491">
        <f t="shared" si="115"/>
        <v>4</v>
      </c>
      <c r="T104" s="491">
        <f t="shared" si="115"/>
        <v>5</v>
      </c>
      <c r="U104" s="491">
        <f t="shared" si="115"/>
        <v>5</v>
      </c>
      <c r="V104" s="491">
        <f t="shared" si="115"/>
        <v>5</v>
      </c>
      <c r="W104" s="491">
        <f t="shared" si="115"/>
        <v>5</v>
      </c>
      <c r="X104" s="491">
        <f t="shared" si="115"/>
        <v>5</v>
      </c>
      <c r="Y104" s="491">
        <f t="shared" si="115"/>
        <v>5</v>
      </c>
      <c r="Z104" s="491">
        <f t="shared" si="115"/>
        <v>6</v>
      </c>
      <c r="AA104" s="491">
        <f t="shared" si="115"/>
        <v>6</v>
      </c>
      <c r="AB104" s="491">
        <f t="shared" si="115"/>
        <v>6</v>
      </c>
      <c r="AC104" s="491">
        <f t="shared" si="115"/>
        <v>6</v>
      </c>
      <c r="AD104" s="491">
        <f t="shared" si="115"/>
        <v>6</v>
      </c>
      <c r="AE104" s="491">
        <f t="shared" si="115"/>
        <v>6</v>
      </c>
      <c r="AF104" s="491">
        <f t="shared" si="115"/>
        <v>6</v>
      </c>
      <c r="AG104" s="491">
        <f t="shared" si="115"/>
        <v>6</v>
      </c>
      <c r="AH104" s="491">
        <f t="shared" si="115"/>
        <v>6</v>
      </c>
      <c r="AI104" s="491">
        <f t="shared" si="115"/>
        <v>6</v>
      </c>
      <c r="AJ104" s="491">
        <f t="shared" si="115"/>
        <v>6</v>
      </c>
      <c r="AK104" s="491">
        <f t="shared" si="115"/>
        <v>6</v>
      </c>
      <c r="AL104" s="491">
        <f t="shared" si="115"/>
        <v>7</v>
      </c>
      <c r="AM104" s="491">
        <f t="shared" si="115"/>
        <v>7</v>
      </c>
      <c r="AN104" s="491">
        <f t="shared" si="115"/>
        <v>7</v>
      </c>
      <c r="AO104" s="491">
        <f t="shared" si="115"/>
        <v>7</v>
      </c>
      <c r="AP104" s="491">
        <f t="shared" si="115"/>
        <v>7</v>
      </c>
      <c r="AQ104" s="491">
        <f t="shared" si="115"/>
        <v>7</v>
      </c>
      <c r="AS104" s="491">
        <f t="shared" ref="AS104:BC104" si="116">COUNTIF(AS89:AS103,"&gt;0")</f>
        <v>3</v>
      </c>
      <c r="AT104" s="491">
        <f t="shared" si="116"/>
        <v>4</v>
      </c>
      <c r="AU104" s="491">
        <f t="shared" si="116"/>
        <v>4</v>
      </c>
      <c r="AV104" s="491">
        <f t="shared" si="116"/>
        <v>4</v>
      </c>
      <c r="AW104" s="491">
        <f t="shared" si="116"/>
        <v>5</v>
      </c>
      <c r="AX104" s="491">
        <f t="shared" si="116"/>
        <v>5</v>
      </c>
      <c r="AY104" s="491">
        <f t="shared" si="116"/>
        <v>6</v>
      </c>
      <c r="AZ104" s="491">
        <f t="shared" si="116"/>
        <v>6</v>
      </c>
      <c r="BA104" s="491">
        <f t="shared" si="116"/>
        <v>6</v>
      </c>
      <c r="BB104" s="491">
        <f t="shared" si="116"/>
        <v>6</v>
      </c>
      <c r="BC104" s="491">
        <f t="shared" si="116"/>
        <v>7</v>
      </c>
      <c r="BD104" s="491">
        <f>COUNTIF(BD89:BD103,"&gt;0")</f>
        <v>7</v>
      </c>
      <c r="BF104" s="491">
        <f>AV104</f>
        <v>4</v>
      </c>
      <c r="BG104" s="491">
        <f>AZ104</f>
        <v>6</v>
      </c>
      <c r="BH104" s="491">
        <f>BD104</f>
        <v>7</v>
      </c>
    </row>
    <row r="105" spans="1:60">
      <c r="B105" s="534"/>
      <c r="C105" s="534"/>
      <c r="D105" s="21" t="s">
        <v>119</v>
      </c>
      <c r="E105" s="81"/>
      <c r="F105" s="21"/>
      <c r="G105" s="21"/>
      <c r="H105" s="492">
        <f t="shared" ref="H105:AE105" si="117">SUM(H89:H103)</f>
        <v>29166.666666666668</v>
      </c>
      <c r="I105" s="492">
        <f t="shared" si="117"/>
        <v>29166.666666666668</v>
      </c>
      <c r="J105" s="492">
        <f t="shared" si="117"/>
        <v>29166.666666666668</v>
      </c>
      <c r="K105" s="492">
        <f t="shared" si="117"/>
        <v>29166.666666666668</v>
      </c>
      <c r="L105" s="492">
        <f t="shared" si="117"/>
        <v>32500</v>
      </c>
      <c r="M105" s="492">
        <f t="shared" si="117"/>
        <v>32500</v>
      </c>
      <c r="N105" s="492">
        <f t="shared" si="117"/>
        <v>32500</v>
      </c>
      <c r="O105" s="492">
        <f t="shared" si="117"/>
        <v>32500</v>
      </c>
      <c r="P105" s="492">
        <f t="shared" si="117"/>
        <v>32500</v>
      </c>
      <c r="Q105" s="492">
        <f t="shared" si="117"/>
        <v>32500</v>
      </c>
      <c r="R105" s="492">
        <f t="shared" si="117"/>
        <v>32500</v>
      </c>
      <c r="S105" s="492">
        <f t="shared" si="117"/>
        <v>32500</v>
      </c>
      <c r="T105" s="492">
        <f t="shared" si="117"/>
        <v>43375.000000000007</v>
      </c>
      <c r="U105" s="492">
        <f t="shared" si="117"/>
        <v>43375.000000000007</v>
      </c>
      <c r="V105" s="492">
        <f t="shared" si="117"/>
        <v>43375.000000000007</v>
      </c>
      <c r="W105" s="492">
        <f t="shared" si="117"/>
        <v>43375.000000000007</v>
      </c>
      <c r="X105" s="492">
        <f t="shared" si="117"/>
        <v>43475.000000000007</v>
      </c>
      <c r="Y105" s="492">
        <f t="shared" si="117"/>
        <v>43475.000000000007</v>
      </c>
      <c r="Z105" s="492">
        <f t="shared" si="117"/>
        <v>47641.666666666672</v>
      </c>
      <c r="AA105" s="492">
        <f t="shared" si="117"/>
        <v>47641.666666666672</v>
      </c>
      <c r="AB105" s="492">
        <f t="shared" si="117"/>
        <v>47641.666666666672</v>
      </c>
      <c r="AC105" s="492">
        <f t="shared" si="117"/>
        <v>47641.666666666672</v>
      </c>
      <c r="AD105" s="492">
        <f t="shared" si="117"/>
        <v>47641.666666666672</v>
      </c>
      <c r="AE105" s="492">
        <f t="shared" si="117"/>
        <v>47641.666666666672</v>
      </c>
      <c r="AF105" s="492">
        <f t="shared" ref="AF105:AQ105" si="118">SUM(AF89:AF103)</f>
        <v>47941.666666666672</v>
      </c>
      <c r="AG105" s="492">
        <f t="shared" si="118"/>
        <v>47941.666666666672</v>
      </c>
      <c r="AH105" s="492">
        <f t="shared" si="118"/>
        <v>47941.666666666672</v>
      </c>
      <c r="AI105" s="492">
        <f t="shared" si="118"/>
        <v>47941.666666666672</v>
      </c>
      <c r="AJ105" s="492">
        <f t="shared" si="118"/>
        <v>47941.666666666672</v>
      </c>
      <c r="AK105" s="492">
        <f t="shared" si="118"/>
        <v>47941.666666666672</v>
      </c>
      <c r="AL105" s="492">
        <f t="shared" si="118"/>
        <v>53900.000000000007</v>
      </c>
      <c r="AM105" s="492">
        <f t="shared" si="118"/>
        <v>53900.000000000007</v>
      </c>
      <c r="AN105" s="492">
        <f t="shared" si="118"/>
        <v>53900.000000000007</v>
      </c>
      <c r="AO105" s="492">
        <f t="shared" si="118"/>
        <v>53900.000000000007</v>
      </c>
      <c r="AP105" s="492">
        <f t="shared" si="118"/>
        <v>53900.000000000007</v>
      </c>
      <c r="AQ105" s="492">
        <f t="shared" si="118"/>
        <v>53900.000000000007</v>
      </c>
      <c r="AS105" s="492">
        <f t="shared" ref="AS105:BD105" si="119">SUM(AS89:AS103)</f>
        <v>87500</v>
      </c>
      <c r="AT105" s="492">
        <f t="shared" si="119"/>
        <v>94166.666666666672</v>
      </c>
      <c r="AU105" s="492">
        <f t="shared" si="119"/>
        <v>97500</v>
      </c>
      <c r="AV105" s="492">
        <f t="shared" si="119"/>
        <v>97500</v>
      </c>
      <c r="AW105" s="492">
        <f t="shared" si="119"/>
        <v>130125</v>
      </c>
      <c r="AX105" s="492">
        <f t="shared" si="119"/>
        <v>130325</v>
      </c>
      <c r="AY105" s="492">
        <f t="shared" si="119"/>
        <v>142925</v>
      </c>
      <c r="AZ105" s="492">
        <f t="shared" si="119"/>
        <v>142925</v>
      </c>
      <c r="BA105" s="492">
        <f t="shared" si="119"/>
        <v>143825</v>
      </c>
      <c r="BB105" s="492">
        <f t="shared" si="119"/>
        <v>143825</v>
      </c>
      <c r="BC105" s="492">
        <f t="shared" si="119"/>
        <v>161700</v>
      </c>
      <c r="BD105" s="492">
        <f t="shared" si="119"/>
        <v>161700</v>
      </c>
      <c r="BF105" s="492">
        <f>SUM(BF87:BF103)</f>
        <v>376666.66666666669</v>
      </c>
      <c r="BG105" s="492">
        <f>SUM(BG87:BG103)</f>
        <v>546300</v>
      </c>
      <c r="BH105" s="492">
        <f>SUM(BH87:BH103)</f>
        <v>611050</v>
      </c>
    </row>
    <row r="106" spans="1:60">
      <c r="B106" s="534"/>
      <c r="C106" s="534"/>
      <c r="D106" s="21" t="s">
        <v>183</v>
      </c>
      <c r="E106" s="493"/>
      <c r="F106" s="21"/>
      <c r="G106" s="21"/>
      <c r="H106" s="492">
        <f t="shared" ref="H106:AQ106" si="120">H105*$C$6</f>
        <v>2916.666666666667</v>
      </c>
      <c r="I106" s="492">
        <f t="shared" si="120"/>
        <v>2916.666666666667</v>
      </c>
      <c r="J106" s="492">
        <f t="shared" si="120"/>
        <v>2916.666666666667</v>
      </c>
      <c r="K106" s="492">
        <f t="shared" si="120"/>
        <v>2916.666666666667</v>
      </c>
      <c r="L106" s="492">
        <f t="shared" si="120"/>
        <v>3250</v>
      </c>
      <c r="M106" s="492">
        <f t="shared" si="120"/>
        <v>3250</v>
      </c>
      <c r="N106" s="492">
        <f t="shared" si="120"/>
        <v>3250</v>
      </c>
      <c r="O106" s="492">
        <f t="shared" si="120"/>
        <v>3250</v>
      </c>
      <c r="P106" s="492">
        <f t="shared" si="120"/>
        <v>3250</v>
      </c>
      <c r="Q106" s="492">
        <f t="shared" si="120"/>
        <v>3250</v>
      </c>
      <c r="R106" s="492">
        <f t="shared" si="120"/>
        <v>3250</v>
      </c>
      <c r="S106" s="492">
        <f t="shared" si="120"/>
        <v>3250</v>
      </c>
      <c r="T106" s="492">
        <f t="shared" si="120"/>
        <v>4337.5000000000009</v>
      </c>
      <c r="U106" s="492">
        <f t="shared" si="120"/>
        <v>4337.5000000000009</v>
      </c>
      <c r="V106" s="492">
        <f t="shared" si="120"/>
        <v>4337.5000000000009</v>
      </c>
      <c r="W106" s="492">
        <f t="shared" si="120"/>
        <v>4337.5000000000009</v>
      </c>
      <c r="X106" s="492">
        <f t="shared" si="120"/>
        <v>4347.5000000000009</v>
      </c>
      <c r="Y106" s="492">
        <f t="shared" si="120"/>
        <v>4347.5000000000009</v>
      </c>
      <c r="Z106" s="492">
        <f t="shared" si="120"/>
        <v>4764.166666666667</v>
      </c>
      <c r="AA106" s="492">
        <f t="shared" si="120"/>
        <v>4764.166666666667</v>
      </c>
      <c r="AB106" s="492">
        <f t="shared" si="120"/>
        <v>4764.166666666667</v>
      </c>
      <c r="AC106" s="492">
        <f t="shared" si="120"/>
        <v>4764.166666666667</v>
      </c>
      <c r="AD106" s="492">
        <f t="shared" si="120"/>
        <v>4764.166666666667</v>
      </c>
      <c r="AE106" s="492">
        <f t="shared" si="120"/>
        <v>4764.166666666667</v>
      </c>
      <c r="AF106" s="492">
        <f t="shared" si="120"/>
        <v>4794.166666666667</v>
      </c>
      <c r="AG106" s="492">
        <f t="shared" si="120"/>
        <v>4794.166666666667</v>
      </c>
      <c r="AH106" s="492">
        <f t="shared" si="120"/>
        <v>4794.166666666667</v>
      </c>
      <c r="AI106" s="492">
        <f t="shared" si="120"/>
        <v>4794.166666666667</v>
      </c>
      <c r="AJ106" s="492">
        <f t="shared" si="120"/>
        <v>4794.166666666667</v>
      </c>
      <c r="AK106" s="492">
        <f t="shared" si="120"/>
        <v>4794.166666666667</v>
      </c>
      <c r="AL106" s="492">
        <f t="shared" si="120"/>
        <v>5390.0000000000009</v>
      </c>
      <c r="AM106" s="492">
        <f t="shared" si="120"/>
        <v>5390.0000000000009</v>
      </c>
      <c r="AN106" s="492">
        <f t="shared" si="120"/>
        <v>5390.0000000000009</v>
      </c>
      <c r="AO106" s="492">
        <f t="shared" si="120"/>
        <v>5390.0000000000009</v>
      </c>
      <c r="AP106" s="492">
        <f t="shared" si="120"/>
        <v>5390.0000000000009</v>
      </c>
      <c r="AQ106" s="492">
        <f t="shared" si="120"/>
        <v>5390.0000000000009</v>
      </c>
      <c r="AS106" s="492">
        <f>AS105*$C$6</f>
        <v>8750</v>
      </c>
      <c r="AT106" s="492">
        <f t="shared" ref="AT106:AY106" si="121">AT105*$C$6</f>
        <v>9416.6666666666679</v>
      </c>
      <c r="AU106" s="492">
        <f t="shared" si="121"/>
        <v>9750</v>
      </c>
      <c r="AV106" s="492">
        <f t="shared" si="121"/>
        <v>9750</v>
      </c>
      <c r="AW106" s="492">
        <f t="shared" si="121"/>
        <v>13012.5</v>
      </c>
      <c r="AX106" s="492">
        <f t="shared" si="121"/>
        <v>13032.5</v>
      </c>
      <c r="AY106" s="492">
        <f t="shared" si="121"/>
        <v>14292.5</v>
      </c>
      <c r="AZ106" s="492">
        <f>AZ105*$C$6</f>
        <v>14292.5</v>
      </c>
      <c r="BA106" s="492">
        <f>BA105*$C$6</f>
        <v>14382.5</v>
      </c>
      <c r="BB106" s="492">
        <f>BB105*$C$6</f>
        <v>14382.5</v>
      </c>
      <c r="BC106" s="492">
        <f>BC105*$C$6</f>
        <v>16170</v>
      </c>
      <c r="BD106" s="492">
        <f>BD105*$C$6</f>
        <v>16170</v>
      </c>
      <c r="BF106" s="492">
        <f>BF105*$C$6</f>
        <v>37666.666666666672</v>
      </c>
      <c r="BG106" s="492">
        <f>BG105*$C$6</f>
        <v>54630</v>
      </c>
      <c r="BH106" s="492">
        <f>BH105*$C$6</f>
        <v>61105</v>
      </c>
    </row>
    <row r="107" spans="1:60">
      <c r="B107" s="534"/>
      <c r="C107" s="534"/>
      <c r="D107" s="21" t="s">
        <v>182</v>
      </c>
      <c r="E107" s="493"/>
      <c r="F107" s="21"/>
      <c r="G107" s="21"/>
      <c r="H107" s="492">
        <f>H105*$C$5</f>
        <v>2522.9166666666665</v>
      </c>
      <c r="I107" s="492">
        <f t="shared" ref="I107:AQ107" si="122">I105*$C$5</f>
        <v>2522.9166666666665</v>
      </c>
      <c r="J107" s="492">
        <f t="shared" si="122"/>
        <v>2522.9166666666665</v>
      </c>
      <c r="K107" s="492">
        <f t="shared" si="122"/>
        <v>2522.9166666666665</v>
      </c>
      <c r="L107" s="492">
        <f t="shared" si="122"/>
        <v>2811.25</v>
      </c>
      <c r="M107" s="492">
        <f t="shared" si="122"/>
        <v>2811.25</v>
      </c>
      <c r="N107" s="492">
        <f t="shared" si="122"/>
        <v>2811.25</v>
      </c>
      <c r="O107" s="492">
        <f t="shared" si="122"/>
        <v>2811.25</v>
      </c>
      <c r="P107" s="492">
        <f t="shared" si="122"/>
        <v>2811.25</v>
      </c>
      <c r="Q107" s="492">
        <f t="shared" si="122"/>
        <v>2811.25</v>
      </c>
      <c r="R107" s="492">
        <f t="shared" si="122"/>
        <v>2811.25</v>
      </c>
      <c r="S107" s="492">
        <f t="shared" si="122"/>
        <v>2811.25</v>
      </c>
      <c r="T107" s="492">
        <f t="shared" si="122"/>
        <v>3751.9375000000005</v>
      </c>
      <c r="U107" s="492">
        <f t="shared" si="122"/>
        <v>3751.9375000000005</v>
      </c>
      <c r="V107" s="492">
        <f t="shared" si="122"/>
        <v>3751.9375000000005</v>
      </c>
      <c r="W107" s="492">
        <f t="shared" si="122"/>
        <v>3751.9375000000005</v>
      </c>
      <c r="X107" s="492">
        <f t="shared" si="122"/>
        <v>3760.5875000000005</v>
      </c>
      <c r="Y107" s="492">
        <f t="shared" si="122"/>
        <v>3760.5875000000005</v>
      </c>
      <c r="Z107" s="492">
        <f t="shared" si="122"/>
        <v>4121.0041666666666</v>
      </c>
      <c r="AA107" s="492">
        <f t="shared" si="122"/>
        <v>4121.0041666666666</v>
      </c>
      <c r="AB107" s="492">
        <f t="shared" si="122"/>
        <v>4121.0041666666666</v>
      </c>
      <c r="AC107" s="492">
        <f t="shared" si="122"/>
        <v>4121.0041666666666</v>
      </c>
      <c r="AD107" s="492">
        <f t="shared" si="122"/>
        <v>4121.0041666666666</v>
      </c>
      <c r="AE107" s="492">
        <f t="shared" si="122"/>
        <v>4121.0041666666666</v>
      </c>
      <c r="AF107" s="492">
        <f t="shared" si="122"/>
        <v>4146.9541666666664</v>
      </c>
      <c r="AG107" s="492">
        <f t="shared" si="122"/>
        <v>4146.9541666666664</v>
      </c>
      <c r="AH107" s="492">
        <f t="shared" si="122"/>
        <v>4146.9541666666664</v>
      </c>
      <c r="AI107" s="492">
        <f t="shared" si="122"/>
        <v>4146.9541666666664</v>
      </c>
      <c r="AJ107" s="492">
        <f t="shared" si="122"/>
        <v>4146.9541666666664</v>
      </c>
      <c r="AK107" s="492">
        <f t="shared" si="122"/>
        <v>4146.9541666666664</v>
      </c>
      <c r="AL107" s="492">
        <f t="shared" si="122"/>
        <v>4662.3500000000004</v>
      </c>
      <c r="AM107" s="492">
        <f t="shared" si="122"/>
        <v>4662.3500000000004</v>
      </c>
      <c r="AN107" s="492">
        <f t="shared" si="122"/>
        <v>4662.3500000000004</v>
      </c>
      <c r="AO107" s="492">
        <f t="shared" si="122"/>
        <v>4662.3500000000004</v>
      </c>
      <c r="AP107" s="492">
        <f t="shared" si="122"/>
        <v>4662.3500000000004</v>
      </c>
      <c r="AQ107" s="492">
        <f t="shared" si="122"/>
        <v>4662.3500000000004</v>
      </c>
      <c r="AS107" s="492">
        <f t="shared" ref="AS107:AY107" si="123">AS105*$C$5</f>
        <v>7568.7499999999991</v>
      </c>
      <c r="AT107" s="492">
        <f t="shared" si="123"/>
        <v>8145.4166666666661</v>
      </c>
      <c r="AU107" s="492">
        <f t="shared" si="123"/>
        <v>8433.75</v>
      </c>
      <c r="AV107" s="492">
        <f t="shared" si="123"/>
        <v>8433.75</v>
      </c>
      <c r="AW107" s="492">
        <f t="shared" si="123"/>
        <v>11255.8125</v>
      </c>
      <c r="AX107" s="492">
        <f t="shared" si="123"/>
        <v>11273.112499999999</v>
      </c>
      <c r="AY107" s="492">
        <f t="shared" si="123"/>
        <v>12363.012499999999</v>
      </c>
      <c r="AZ107" s="492">
        <f>AZ105*$C$5</f>
        <v>12363.012499999999</v>
      </c>
      <c r="BA107" s="492">
        <f t="shared" ref="BA107:BC107" si="124">BA105*$C$5</f>
        <v>12440.862499999999</v>
      </c>
      <c r="BB107" s="492">
        <f t="shared" si="124"/>
        <v>12440.862499999999</v>
      </c>
      <c r="BC107" s="492">
        <f t="shared" si="124"/>
        <v>13987.05</v>
      </c>
      <c r="BD107" s="492">
        <f>BD105*$C$5</f>
        <v>13987.05</v>
      </c>
      <c r="BF107" s="492">
        <f>BF105*$C$5</f>
        <v>32581.666666666664</v>
      </c>
      <c r="BG107" s="492">
        <f>BG105*$C$5</f>
        <v>47254.95</v>
      </c>
      <c r="BH107" s="492">
        <f>BH105*$C$5</f>
        <v>52855.824999999997</v>
      </c>
    </row>
    <row r="108" spans="1:60">
      <c r="B108" s="534"/>
      <c r="C108" s="534"/>
      <c r="D108" s="494" t="s">
        <v>194</v>
      </c>
      <c r="E108" s="495"/>
      <c r="F108" s="494"/>
      <c r="G108" s="494"/>
      <c r="H108" s="496">
        <f t="shared" ref="H108:AQ108" si="125">SUM(H105:H107)</f>
        <v>34606.25</v>
      </c>
      <c r="I108" s="496">
        <f t="shared" si="125"/>
        <v>34606.25</v>
      </c>
      <c r="J108" s="496">
        <f t="shared" si="125"/>
        <v>34606.25</v>
      </c>
      <c r="K108" s="496">
        <f t="shared" si="125"/>
        <v>34606.25</v>
      </c>
      <c r="L108" s="496">
        <f t="shared" si="125"/>
        <v>38561.25</v>
      </c>
      <c r="M108" s="496">
        <f t="shared" si="125"/>
        <v>38561.25</v>
      </c>
      <c r="N108" s="496">
        <f t="shared" si="125"/>
        <v>38561.25</v>
      </c>
      <c r="O108" s="496">
        <f t="shared" si="125"/>
        <v>38561.25</v>
      </c>
      <c r="P108" s="496">
        <f t="shared" si="125"/>
        <v>38561.25</v>
      </c>
      <c r="Q108" s="496">
        <f t="shared" si="125"/>
        <v>38561.25</v>
      </c>
      <c r="R108" s="496">
        <f t="shared" si="125"/>
        <v>38561.25</v>
      </c>
      <c r="S108" s="496">
        <f t="shared" si="125"/>
        <v>38561.25</v>
      </c>
      <c r="T108" s="496">
        <f t="shared" si="125"/>
        <v>51464.437500000007</v>
      </c>
      <c r="U108" s="496">
        <f t="shared" si="125"/>
        <v>51464.437500000007</v>
      </c>
      <c r="V108" s="496">
        <f t="shared" si="125"/>
        <v>51464.437500000007</v>
      </c>
      <c r="W108" s="496">
        <f t="shared" si="125"/>
        <v>51464.437500000007</v>
      </c>
      <c r="X108" s="496">
        <f t="shared" si="125"/>
        <v>51583.087500000009</v>
      </c>
      <c r="Y108" s="496">
        <f t="shared" si="125"/>
        <v>51583.087500000009</v>
      </c>
      <c r="Z108" s="496">
        <f t="shared" si="125"/>
        <v>56526.837500000001</v>
      </c>
      <c r="AA108" s="496">
        <f t="shared" si="125"/>
        <v>56526.837500000001</v>
      </c>
      <c r="AB108" s="496">
        <f t="shared" si="125"/>
        <v>56526.837500000001</v>
      </c>
      <c r="AC108" s="496">
        <f t="shared" si="125"/>
        <v>56526.837500000001</v>
      </c>
      <c r="AD108" s="496">
        <f t="shared" si="125"/>
        <v>56526.837500000001</v>
      </c>
      <c r="AE108" s="496">
        <f t="shared" si="125"/>
        <v>56526.837500000001</v>
      </c>
      <c r="AF108" s="496">
        <f t="shared" si="125"/>
        <v>56882.787500000006</v>
      </c>
      <c r="AG108" s="496">
        <f t="shared" si="125"/>
        <v>56882.787500000006</v>
      </c>
      <c r="AH108" s="496">
        <f t="shared" si="125"/>
        <v>56882.787500000006</v>
      </c>
      <c r="AI108" s="496">
        <f t="shared" si="125"/>
        <v>56882.787500000006</v>
      </c>
      <c r="AJ108" s="496">
        <f t="shared" si="125"/>
        <v>56882.787500000006</v>
      </c>
      <c r="AK108" s="496">
        <f t="shared" si="125"/>
        <v>56882.787500000006</v>
      </c>
      <c r="AL108" s="496">
        <f t="shared" si="125"/>
        <v>63952.350000000006</v>
      </c>
      <c r="AM108" s="496">
        <f t="shared" si="125"/>
        <v>63952.350000000006</v>
      </c>
      <c r="AN108" s="496">
        <f t="shared" si="125"/>
        <v>63952.350000000006</v>
      </c>
      <c r="AO108" s="496">
        <f t="shared" si="125"/>
        <v>63952.350000000006</v>
      </c>
      <c r="AP108" s="496">
        <f t="shared" si="125"/>
        <v>63952.350000000006</v>
      </c>
      <c r="AQ108" s="496">
        <f t="shared" si="125"/>
        <v>63952.350000000006</v>
      </c>
      <c r="AR108" s="497"/>
      <c r="AS108" s="496">
        <f t="shared" ref="AS108:BD108" si="126">SUM(AS105:AS107)</f>
        <v>103818.75</v>
      </c>
      <c r="AT108" s="496">
        <f t="shared" si="126"/>
        <v>111728.75000000001</v>
      </c>
      <c r="AU108" s="496">
        <f t="shared" si="126"/>
        <v>115683.75</v>
      </c>
      <c r="AV108" s="496">
        <f t="shared" si="126"/>
        <v>115683.75</v>
      </c>
      <c r="AW108" s="496">
        <f t="shared" si="126"/>
        <v>154393.3125</v>
      </c>
      <c r="AX108" s="496">
        <f t="shared" si="126"/>
        <v>154630.61249999999</v>
      </c>
      <c r="AY108" s="496">
        <f t="shared" si="126"/>
        <v>169580.51250000001</v>
      </c>
      <c r="AZ108" s="496">
        <f t="shared" si="126"/>
        <v>169580.51250000001</v>
      </c>
      <c r="BA108" s="496">
        <f t="shared" si="126"/>
        <v>170648.36249999999</v>
      </c>
      <c r="BB108" s="496">
        <f t="shared" si="126"/>
        <v>170648.36249999999</v>
      </c>
      <c r="BC108" s="496">
        <f t="shared" si="126"/>
        <v>191857.05</v>
      </c>
      <c r="BD108" s="496">
        <f t="shared" si="126"/>
        <v>191857.05</v>
      </c>
      <c r="BE108" s="497"/>
      <c r="BF108" s="496">
        <f>SUM(BF105:BF107)</f>
        <v>446915.00000000006</v>
      </c>
      <c r="BG108" s="496">
        <f>SUM(BG105:BG107)</f>
        <v>648184.94999999995</v>
      </c>
      <c r="BH108" s="496">
        <f>SUM(BH105:BH107)</f>
        <v>725010.82499999995</v>
      </c>
    </row>
    <row r="109" spans="1:60">
      <c r="B109" s="535"/>
      <c r="C109" s="535"/>
      <c r="D109" s="494" t="s">
        <v>195</v>
      </c>
      <c r="E109" s="495"/>
      <c r="F109" s="494"/>
      <c r="G109" s="494"/>
      <c r="H109" s="496">
        <f t="shared" ref="H109:AQ109" si="127">H108/H104</f>
        <v>11535.416666666666</v>
      </c>
      <c r="I109" s="496">
        <f t="shared" si="127"/>
        <v>11535.416666666666</v>
      </c>
      <c r="J109" s="496">
        <f t="shared" si="127"/>
        <v>11535.416666666666</v>
      </c>
      <c r="K109" s="496">
        <f t="shared" si="127"/>
        <v>11535.416666666666</v>
      </c>
      <c r="L109" s="496">
        <f t="shared" si="127"/>
        <v>9640.3125</v>
      </c>
      <c r="M109" s="496">
        <f t="shared" si="127"/>
        <v>9640.3125</v>
      </c>
      <c r="N109" s="496">
        <f t="shared" si="127"/>
        <v>9640.3125</v>
      </c>
      <c r="O109" s="496">
        <f t="shared" si="127"/>
        <v>9640.3125</v>
      </c>
      <c r="P109" s="496">
        <f t="shared" si="127"/>
        <v>9640.3125</v>
      </c>
      <c r="Q109" s="496">
        <f t="shared" si="127"/>
        <v>9640.3125</v>
      </c>
      <c r="R109" s="496">
        <f t="shared" si="127"/>
        <v>9640.3125</v>
      </c>
      <c r="S109" s="496">
        <f t="shared" si="127"/>
        <v>9640.3125</v>
      </c>
      <c r="T109" s="496">
        <f t="shared" si="127"/>
        <v>10292.887500000001</v>
      </c>
      <c r="U109" s="496">
        <f t="shared" si="127"/>
        <v>10292.887500000001</v>
      </c>
      <c r="V109" s="496">
        <f t="shared" si="127"/>
        <v>10292.887500000001</v>
      </c>
      <c r="W109" s="496">
        <f t="shared" si="127"/>
        <v>10292.887500000001</v>
      </c>
      <c r="X109" s="496">
        <f t="shared" si="127"/>
        <v>10316.617500000002</v>
      </c>
      <c r="Y109" s="496">
        <f t="shared" si="127"/>
        <v>10316.617500000002</v>
      </c>
      <c r="Z109" s="496">
        <f t="shared" si="127"/>
        <v>9421.1395833333336</v>
      </c>
      <c r="AA109" s="496">
        <f t="shared" si="127"/>
        <v>9421.1395833333336</v>
      </c>
      <c r="AB109" s="496">
        <f t="shared" si="127"/>
        <v>9421.1395833333336</v>
      </c>
      <c r="AC109" s="496">
        <f t="shared" si="127"/>
        <v>9421.1395833333336</v>
      </c>
      <c r="AD109" s="496">
        <f t="shared" si="127"/>
        <v>9421.1395833333336</v>
      </c>
      <c r="AE109" s="496">
        <f t="shared" si="127"/>
        <v>9421.1395833333336</v>
      </c>
      <c r="AF109" s="496">
        <f t="shared" si="127"/>
        <v>9480.4645833333343</v>
      </c>
      <c r="AG109" s="496">
        <f t="shared" si="127"/>
        <v>9480.4645833333343</v>
      </c>
      <c r="AH109" s="496">
        <f t="shared" si="127"/>
        <v>9480.4645833333343</v>
      </c>
      <c r="AI109" s="496">
        <f t="shared" si="127"/>
        <v>9480.4645833333343</v>
      </c>
      <c r="AJ109" s="496">
        <f t="shared" si="127"/>
        <v>9480.4645833333343</v>
      </c>
      <c r="AK109" s="496">
        <f t="shared" si="127"/>
        <v>9480.4645833333343</v>
      </c>
      <c r="AL109" s="496">
        <f t="shared" si="127"/>
        <v>9136.0500000000011</v>
      </c>
      <c r="AM109" s="496">
        <f t="shared" si="127"/>
        <v>9136.0500000000011</v>
      </c>
      <c r="AN109" s="496">
        <f t="shared" si="127"/>
        <v>9136.0500000000011</v>
      </c>
      <c r="AO109" s="496">
        <f t="shared" si="127"/>
        <v>9136.0500000000011</v>
      </c>
      <c r="AP109" s="496">
        <f t="shared" si="127"/>
        <v>9136.0500000000011</v>
      </c>
      <c r="AQ109" s="496">
        <f t="shared" si="127"/>
        <v>9136.0500000000011</v>
      </c>
      <c r="AR109" s="17"/>
      <c r="AS109" s="496">
        <f>AS108/AS104</f>
        <v>34606.25</v>
      </c>
      <c r="AT109" s="496">
        <f t="shared" ref="AT109:BD109" si="128">AT108/AT104</f>
        <v>27932.187500000004</v>
      </c>
      <c r="AU109" s="496">
        <f t="shared" si="128"/>
        <v>28920.9375</v>
      </c>
      <c r="AV109" s="496">
        <f t="shared" si="128"/>
        <v>28920.9375</v>
      </c>
      <c r="AW109" s="496">
        <f t="shared" si="128"/>
        <v>30878.662499999999</v>
      </c>
      <c r="AX109" s="496">
        <f t="shared" si="128"/>
        <v>30926.122499999998</v>
      </c>
      <c r="AY109" s="496">
        <f t="shared" si="128"/>
        <v>28263.418750000001</v>
      </c>
      <c r="AZ109" s="496">
        <f t="shared" si="128"/>
        <v>28263.418750000001</v>
      </c>
      <c r="BA109" s="496">
        <f t="shared" si="128"/>
        <v>28441.393749999999</v>
      </c>
      <c r="BB109" s="496">
        <f t="shared" si="128"/>
        <v>28441.393749999999</v>
      </c>
      <c r="BC109" s="496">
        <f t="shared" si="128"/>
        <v>27408.149999999998</v>
      </c>
      <c r="BD109" s="496">
        <f t="shared" si="128"/>
        <v>27408.149999999998</v>
      </c>
      <c r="BE109" s="17"/>
      <c r="BF109" s="496">
        <f>BF108/BF104</f>
        <v>111728.75000000001</v>
      </c>
      <c r="BG109" s="496">
        <f>BG108/BG104</f>
        <v>108030.825</v>
      </c>
      <c r="BH109" s="496">
        <f>BH108/BH104</f>
        <v>103572.97499999999</v>
      </c>
    </row>
    <row r="110" spans="1:60">
      <c r="A110" s="1" t="s">
        <v>0</v>
      </c>
      <c r="BA110" s="428"/>
      <c r="BB110" s="428"/>
      <c r="BC110" s="428"/>
      <c r="BD110" s="428"/>
      <c r="BF110" s="325"/>
      <c r="BG110" s="325"/>
      <c r="BH110" s="325"/>
    </row>
    <row r="111" spans="1:60">
      <c r="BA111" s="428"/>
      <c r="BB111" s="428"/>
      <c r="BC111" s="428"/>
      <c r="BD111" s="428"/>
      <c r="BF111" s="325"/>
      <c r="BG111" s="325"/>
      <c r="BH111" s="325"/>
    </row>
    <row r="112" spans="1:60">
      <c r="BA112" s="428"/>
      <c r="BB112" s="428"/>
      <c r="BC112" s="428"/>
      <c r="BD112" s="428"/>
      <c r="BF112" s="325"/>
      <c r="BG112" s="325"/>
      <c r="BH112" s="325"/>
    </row>
    <row r="113" spans="2:60">
      <c r="B113" s="533" t="s">
        <v>212</v>
      </c>
      <c r="C113" s="533"/>
      <c r="D113" s="489" t="s">
        <v>77</v>
      </c>
      <c r="E113" s="490"/>
      <c r="F113" s="489"/>
      <c r="G113" s="489"/>
      <c r="H113" s="491">
        <f>H127</f>
        <v>7</v>
      </c>
      <c r="I113" s="491">
        <f t="shared" ref="I113:AQ113" si="129">I127</f>
        <v>9</v>
      </c>
      <c r="J113" s="491">
        <f t="shared" si="129"/>
        <v>10</v>
      </c>
      <c r="K113" s="491">
        <f t="shared" si="129"/>
        <v>11</v>
      </c>
      <c r="L113" s="491">
        <f t="shared" si="129"/>
        <v>13</v>
      </c>
      <c r="M113" s="491">
        <f t="shared" si="129"/>
        <v>14</v>
      </c>
      <c r="N113" s="491">
        <f t="shared" si="129"/>
        <v>17</v>
      </c>
      <c r="O113" s="491">
        <f t="shared" si="129"/>
        <v>17</v>
      </c>
      <c r="P113" s="491">
        <f t="shared" si="129"/>
        <v>18</v>
      </c>
      <c r="Q113" s="491">
        <f t="shared" si="129"/>
        <v>19</v>
      </c>
      <c r="R113" s="491">
        <f t="shared" si="129"/>
        <v>20</v>
      </c>
      <c r="S113" s="491">
        <f t="shared" si="129"/>
        <v>21</v>
      </c>
      <c r="T113" s="491">
        <f t="shared" si="129"/>
        <v>22</v>
      </c>
      <c r="U113" s="491">
        <f t="shared" si="129"/>
        <v>24</v>
      </c>
      <c r="V113" s="491">
        <f t="shared" si="129"/>
        <v>25</v>
      </c>
      <c r="W113" s="491">
        <f t="shared" si="129"/>
        <v>26</v>
      </c>
      <c r="X113" s="491">
        <f t="shared" si="129"/>
        <v>27</v>
      </c>
      <c r="Y113" s="491">
        <f t="shared" si="129"/>
        <v>27</v>
      </c>
      <c r="Z113" s="491">
        <f t="shared" si="129"/>
        <v>28</v>
      </c>
      <c r="AA113" s="491">
        <f t="shared" si="129"/>
        <v>29</v>
      </c>
      <c r="AB113" s="491">
        <f t="shared" si="129"/>
        <v>30</v>
      </c>
      <c r="AC113" s="491">
        <f t="shared" si="129"/>
        <v>30</v>
      </c>
      <c r="AD113" s="491">
        <f t="shared" si="129"/>
        <v>31</v>
      </c>
      <c r="AE113" s="491">
        <f t="shared" si="129"/>
        <v>32</v>
      </c>
      <c r="AF113" s="491">
        <f t="shared" si="129"/>
        <v>32</v>
      </c>
      <c r="AG113" s="491">
        <f t="shared" si="129"/>
        <v>33</v>
      </c>
      <c r="AH113" s="491">
        <f t="shared" si="129"/>
        <v>34</v>
      </c>
      <c r="AI113" s="491">
        <f t="shared" si="129"/>
        <v>34</v>
      </c>
      <c r="AJ113" s="491">
        <f t="shared" si="129"/>
        <v>36</v>
      </c>
      <c r="AK113" s="491">
        <f t="shared" si="129"/>
        <v>36</v>
      </c>
      <c r="AL113" s="491">
        <f t="shared" si="129"/>
        <v>37</v>
      </c>
      <c r="AM113" s="491">
        <f t="shared" si="129"/>
        <v>39</v>
      </c>
      <c r="AN113" s="491">
        <f t="shared" si="129"/>
        <v>40</v>
      </c>
      <c r="AO113" s="491">
        <f t="shared" si="129"/>
        <v>41</v>
      </c>
      <c r="AP113" s="491">
        <f t="shared" si="129"/>
        <v>42</v>
      </c>
      <c r="AQ113" s="491">
        <f t="shared" si="129"/>
        <v>42</v>
      </c>
      <c r="AS113" s="491">
        <f t="shared" ref="AS113:AY113" si="130">AS127</f>
        <v>10</v>
      </c>
      <c r="AT113" s="491">
        <f t="shared" si="130"/>
        <v>14</v>
      </c>
      <c r="AU113" s="491">
        <f t="shared" si="130"/>
        <v>18</v>
      </c>
      <c r="AV113" s="491">
        <f t="shared" si="130"/>
        <v>21</v>
      </c>
      <c r="AW113" s="491">
        <f t="shared" si="130"/>
        <v>25</v>
      </c>
      <c r="AX113" s="491">
        <f t="shared" si="130"/>
        <v>27</v>
      </c>
      <c r="AY113" s="491">
        <f t="shared" si="130"/>
        <v>30</v>
      </c>
      <c r="AZ113" s="491">
        <f>AZ127</f>
        <v>32</v>
      </c>
      <c r="BA113" s="491">
        <f>BA127</f>
        <v>34</v>
      </c>
      <c r="BB113" s="491">
        <f t="shared" ref="BB113" si="131">BB127</f>
        <v>36</v>
      </c>
      <c r="BC113" s="491">
        <f>BC127</f>
        <v>40</v>
      </c>
      <c r="BD113" s="491">
        <f>BD127</f>
        <v>42</v>
      </c>
      <c r="BF113" s="491">
        <f>BF127</f>
        <v>21</v>
      </c>
      <c r="BG113" s="491">
        <f>BG127</f>
        <v>32</v>
      </c>
      <c r="BH113" s="491">
        <f>BH127</f>
        <v>42</v>
      </c>
    </row>
    <row r="114" spans="2:60">
      <c r="B114" s="534"/>
      <c r="C114" s="534"/>
      <c r="D114" s="21" t="s">
        <v>119</v>
      </c>
      <c r="E114" s="81"/>
      <c r="F114" s="21"/>
      <c r="G114" s="21"/>
      <c r="H114" s="492">
        <f>H28+H53+H80+H105</f>
        <v>61666.666666666672</v>
      </c>
      <c r="I114" s="492">
        <f t="shared" ref="I114:AQ116" si="132">I28+I53+I80+I105</f>
        <v>76666.666666666672</v>
      </c>
      <c r="J114" s="492">
        <f t="shared" si="132"/>
        <v>86666.666666666672</v>
      </c>
      <c r="K114" s="492">
        <f t="shared" si="132"/>
        <v>94166.666666666672</v>
      </c>
      <c r="L114" s="492">
        <f t="shared" si="132"/>
        <v>105000</v>
      </c>
      <c r="M114" s="492">
        <f t="shared" si="132"/>
        <v>115000</v>
      </c>
      <c r="N114" s="492">
        <f t="shared" si="132"/>
        <v>139583.33333333331</v>
      </c>
      <c r="O114" s="492">
        <f t="shared" si="132"/>
        <v>139583.33333333331</v>
      </c>
      <c r="P114" s="492">
        <f t="shared" si="132"/>
        <v>145416.66666666666</v>
      </c>
      <c r="Q114" s="492">
        <f t="shared" si="132"/>
        <v>153750</v>
      </c>
      <c r="R114" s="492">
        <f t="shared" si="132"/>
        <v>157916.66666666669</v>
      </c>
      <c r="S114" s="492">
        <f t="shared" si="132"/>
        <v>162083.33333333334</v>
      </c>
      <c r="T114" s="492">
        <f t="shared" si="132"/>
        <v>173933.33333333334</v>
      </c>
      <c r="U114" s="492">
        <f t="shared" si="132"/>
        <v>187716.66666666669</v>
      </c>
      <c r="V114" s="492">
        <f t="shared" si="132"/>
        <v>193016.66666666669</v>
      </c>
      <c r="W114" s="492">
        <f t="shared" si="132"/>
        <v>200741.66666666669</v>
      </c>
      <c r="X114" s="492">
        <f t="shared" si="132"/>
        <v>208566.66666666669</v>
      </c>
      <c r="Y114" s="492">
        <f t="shared" si="132"/>
        <v>208866.66666666669</v>
      </c>
      <c r="Z114" s="492">
        <f t="shared" si="132"/>
        <v>213770.83333333337</v>
      </c>
      <c r="AA114" s="492">
        <f t="shared" si="132"/>
        <v>219604.16666666669</v>
      </c>
      <c r="AB114" s="492">
        <f t="shared" si="132"/>
        <v>225612.5</v>
      </c>
      <c r="AC114" s="492">
        <f t="shared" si="132"/>
        <v>225862.5</v>
      </c>
      <c r="AD114" s="492">
        <f t="shared" si="132"/>
        <v>233487.5</v>
      </c>
      <c r="AE114" s="492">
        <f t="shared" si="132"/>
        <v>241112.50000000006</v>
      </c>
      <c r="AF114" s="492">
        <f t="shared" si="132"/>
        <v>241412.50000000006</v>
      </c>
      <c r="AG114" s="492">
        <f t="shared" si="132"/>
        <v>249312.50000000006</v>
      </c>
      <c r="AH114" s="492">
        <f t="shared" si="132"/>
        <v>254462.50000000006</v>
      </c>
      <c r="AI114" s="492">
        <f t="shared" si="132"/>
        <v>254687.50000000006</v>
      </c>
      <c r="AJ114" s="492">
        <f t="shared" si="132"/>
        <v>269079.16666666669</v>
      </c>
      <c r="AK114" s="492">
        <f t="shared" si="132"/>
        <v>269079.16666666669</v>
      </c>
      <c r="AL114" s="492">
        <f t="shared" si="132"/>
        <v>275037.5</v>
      </c>
      <c r="AM114" s="492">
        <f t="shared" si="132"/>
        <v>289379.16666666669</v>
      </c>
      <c r="AN114" s="492">
        <f t="shared" si="132"/>
        <v>294554.16666666669</v>
      </c>
      <c r="AO114" s="492">
        <f t="shared" si="132"/>
        <v>299554.16666666669</v>
      </c>
      <c r="AP114" s="492">
        <f t="shared" si="132"/>
        <v>307279.16666666669</v>
      </c>
      <c r="AQ114" s="492">
        <f t="shared" si="132"/>
        <v>307504.16666666669</v>
      </c>
      <c r="AS114" s="492">
        <f t="shared" ref="AS114:BC116" si="133">AS28+AS53+AS80+AS105</f>
        <v>225000</v>
      </c>
      <c r="AT114" s="492">
        <f t="shared" si="133"/>
        <v>314166.66666666669</v>
      </c>
      <c r="AU114" s="492">
        <f t="shared" si="133"/>
        <v>424583.33333333331</v>
      </c>
      <c r="AV114" s="492">
        <f t="shared" si="133"/>
        <v>473750</v>
      </c>
      <c r="AW114" s="492">
        <f t="shared" si="133"/>
        <v>554666.66666666674</v>
      </c>
      <c r="AX114" s="492">
        <f t="shared" si="133"/>
        <v>618175</v>
      </c>
      <c r="AY114" s="492">
        <f t="shared" si="133"/>
        <v>658987.5</v>
      </c>
      <c r="AZ114" s="492">
        <f>AZ28+AZ53+AZ80+AZ105</f>
        <v>700462.5</v>
      </c>
      <c r="BA114" s="492">
        <f>BA28+BA53+BA80+BA105</f>
        <v>745187.5</v>
      </c>
      <c r="BB114" s="492">
        <f>BB28+BB53+BB80+BB105</f>
        <v>792845.83333333337</v>
      </c>
      <c r="BC114" s="492">
        <f>BC28+BC53+BC80+BC105</f>
        <v>858970.83333333337</v>
      </c>
      <c r="BD114" s="492">
        <f>BD28+BD53+BD80+BD105</f>
        <v>914337.5</v>
      </c>
      <c r="BF114" s="492">
        <f t="shared" ref="BF114:BH116" si="134">BF28+BF53+BF80+BF105</f>
        <v>1437500.0000000002</v>
      </c>
      <c r="BG114" s="492">
        <f t="shared" si="134"/>
        <v>2532291.666666667</v>
      </c>
      <c r="BH114" s="492">
        <f t="shared" si="134"/>
        <v>3311341.666666667</v>
      </c>
    </row>
    <row r="115" spans="2:60">
      <c r="B115" s="534"/>
      <c r="C115" s="534"/>
      <c r="D115" s="21" t="s">
        <v>183</v>
      </c>
      <c r="E115" s="493"/>
      <c r="F115" s="21"/>
      <c r="G115" s="21"/>
      <c r="H115" s="492">
        <f>H29+H54+H81+H106</f>
        <v>6166.666666666667</v>
      </c>
      <c r="I115" s="492">
        <f t="shared" si="132"/>
        <v>7666.666666666667</v>
      </c>
      <c r="J115" s="492">
        <f t="shared" si="132"/>
        <v>8666.6666666666679</v>
      </c>
      <c r="K115" s="492">
        <f t="shared" si="132"/>
        <v>9416.6666666666679</v>
      </c>
      <c r="L115" s="492">
        <f t="shared" si="132"/>
        <v>10500</v>
      </c>
      <c r="M115" s="492">
        <f t="shared" si="132"/>
        <v>11500</v>
      </c>
      <c r="N115" s="492">
        <f t="shared" si="132"/>
        <v>13958.333333333332</v>
      </c>
      <c r="O115" s="492">
        <f t="shared" si="132"/>
        <v>13958.333333333332</v>
      </c>
      <c r="P115" s="492">
        <f t="shared" si="132"/>
        <v>14541.666666666668</v>
      </c>
      <c r="Q115" s="492">
        <f t="shared" si="132"/>
        <v>15375</v>
      </c>
      <c r="R115" s="492">
        <f t="shared" si="132"/>
        <v>15791.666666666668</v>
      </c>
      <c r="S115" s="492">
        <f t="shared" si="132"/>
        <v>16208.333333333336</v>
      </c>
      <c r="T115" s="492">
        <f t="shared" si="132"/>
        <v>17393.333333333336</v>
      </c>
      <c r="U115" s="492">
        <f t="shared" si="132"/>
        <v>18771.666666666668</v>
      </c>
      <c r="V115" s="492">
        <f t="shared" si="132"/>
        <v>19301.666666666668</v>
      </c>
      <c r="W115" s="492">
        <f t="shared" si="132"/>
        <v>20074.166666666668</v>
      </c>
      <c r="X115" s="492">
        <f t="shared" si="132"/>
        <v>20856.666666666668</v>
      </c>
      <c r="Y115" s="492">
        <f t="shared" si="132"/>
        <v>20886.666666666668</v>
      </c>
      <c r="Z115" s="492">
        <f t="shared" si="132"/>
        <v>21377.083333333336</v>
      </c>
      <c r="AA115" s="492">
        <f t="shared" si="132"/>
        <v>21960.416666666668</v>
      </c>
      <c r="AB115" s="492">
        <f t="shared" si="132"/>
        <v>22561.250000000004</v>
      </c>
      <c r="AC115" s="492">
        <f t="shared" si="132"/>
        <v>22586.250000000004</v>
      </c>
      <c r="AD115" s="492">
        <f t="shared" si="132"/>
        <v>23348.750000000004</v>
      </c>
      <c r="AE115" s="492">
        <f t="shared" si="132"/>
        <v>24111.250000000004</v>
      </c>
      <c r="AF115" s="492">
        <f t="shared" si="132"/>
        <v>24141.250000000004</v>
      </c>
      <c r="AG115" s="492">
        <f t="shared" si="132"/>
        <v>24931.250000000004</v>
      </c>
      <c r="AH115" s="492">
        <f t="shared" si="132"/>
        <v>25446.250000000004</v>
      </c>
      <c r="AI115" s="492">
        <f t="shared" si="132"/>
        <v>25468.750000000004</v>
      </c>
      <c r="AJ115" s="492">
        <f t="shared" si="132"/>
        <v>26907.916666666668</v>
      </c>
      <c r="AK115" s="492">
        <f t="shared" si="132"/>
        <v>26907.916666666668</v>
      </c>
      <c r="AL115" s="492">
        <f t="shared" si="132"/>
        <v>27503.75</v>
      </c>
      <c r="AM115" s="492">
        <f t="shared" si="132"/>
        <v>28937.916666666668</v>
      </c>
      <c r="AN115" s="492">
        <f t="shared" si="132"/>
        <v>29455.416666666668</v>
      </c>
      <c r="AO115" s="492">
        <f t="shared" si="132"/>
        <v>29955.416666666668</v>
      </c>
      <c r="AP115" s="492">
        <f t="shared" si="132"/>
        <v>30727.916666666672</v>
      </c>
      <c r="AQ115" s="492">
        <f t="shared" si="132"/>
        <v>30750.416666666672</v>
      </c>
      <c r="AS115" s="492">
        <f t="shared" si="133"/>
        <v>22500</v>
      </c>
      <c r="AT115" s="492">
        <f t="shared" si="133"/>
        <v>31416.666666666668</v>
      </c>
      <c r="AU115" s="492">
        <f t="shared" si="133"/>
        <v>42458.333333333328</v>
      </c>
      <c r="AV115" s="492">
        <f t="shared" si="133"/>
        <v>47375</v>
      </c>
      <c r="AW115" s="492">
        <f t="shared" si="133"/>
        <v>55466.666666666672</v>
      </c>
      <c r="AX115" s="492">
        <f t="shared" si="133"/>
        <v>61817.5</v>
      </c>
      <c r="AY115" s="492">
        <f t="shared" si="133"/>
        <v>65898.75</v>
      </c>
      <c r="AZ115" s="492">
        <f t="shared" si="133"/>
        <v>70046.25</v>
      </c>
      <c r="BA115" s="492">
        <f t="shared" si="133"/>
        <v>74518.75</v>
      </c>
      <c r="BB115" s="492">
        <f t="shared" si="133"/>
        <v>79284.583333333343</v>
      </c>
      <c r="BC115" s="492">
        <f t="shared" si="133"/>
        <v>85897.083333333343</v>
      </c>
      <c r="BD115" s="492">
        <f>BD29+BD54+BD81+BD106</f>
        <v>91433.75</v>
      </c>
      <c r="BF115" s="492">
        <f t="shared" si="134"/>
        <v>143750</v>
      </c>
      <c r="BG115" s="492">
        <f t="shared" si="134"/>
        <v>253229.16666666669</v>
      </c>
      <c r="BH115" s="492">
        <f t="shared" si="134"/>
        <v>331134.16666666669</v>
      </c>
    </row>
    <row r="116" spans="2:60">
      <c r="B116" s="534"/>
      <c r="C116" s="534"/>
      <c r="D116" s="21" t="s">
        <v>182</v>
      </c>
      <c r="E116" s="493"/>
      <c r="F116" s="21"/>
      <c r="G116" s="21"/>
      <c r="H116" s="492">
        <f>H30+H55+H82+H107</f>
        <v>5334.1666666666661</v>
      </c>
      <c r="I116" s="492">
        <f t="shared" si="132"/>
        <v>6631.6666666666661</v>
      </c>
      <c r="J116" s="492">
        <f t="shared" si="132"/>
        <v>7496.6666666666661</v>
      </c>
      <c r="K116" s="492">
        <f t="shared" si="132"/>
        <v>8145.4166666666661</v>
      </c>
      <c r="L116" s="492">
        <f t="shared" si="132"/>
        <v>9082.5</v>
      </c>
      <c r="M116" s="492">
        <f t="shared" si="132"/>
        <v>9947.5</v>
      </c>
      <c r="N116" s="492">
        <f t="shared" si="132"/>
        <v>12073.958333333332</v>
      </c>
      <c r="O116" s="492">
        <f t="shared" si="132"/>
        <v>12073.958333333332</v>
      </c>
      <c r="P116" s="492">
        <f t="shared" si="132"/>
        <v>12578.541666666666</v>
      </c>
      <c r="Q116" s="492">
        <f t="shared" si="132"/>
        <v>13299.375</v>
      </c>
      <c r="R116" s="492">
        <f t="shared" si="132"/>
        <v>13659.791666666668</v>
      </c>
      <c r="S116" s="492">
        <f t="shared" si="132"/>
        <v>14020.208333333332</v>
      </c>
      <c r="T116" s="492">
        <f t="shared" si="132"/>
        <v>15045.233333333334</v>
      </c>
      <c r="U116" s="492">
        <f t="shared" si="132"/>
        <v>16237.491666666665</v>
      </c>
      <c r="V116" s="492">
        <f t="shared" si="132"/>
        <v>16695.941666666666</v>
      </c>
      <c r="W116" s="492">
        <f t="shared" si="132"/>
        <v>17364.154166666667</v>
      </c>
      <c r="X116" s="492">
        <f t="shared" si="132"/>
        <v>18041.016666666666</v>
      </c>
      <c r="Y116" s="492">
        <f t="shared" si="132"/>
        <v>18066.966666666667</v>
      </c>
      <c r="Z116" s="492">
        <f t="shared" si="132"/>
        <v>18491.177083333332</v>
      </c>
      <c r="AA116" s="492">
        <f t="shared" si="132"/>
        <v>18995.760416666664</v>
      </c>
      <c r="AB116" s="492">
        <f t="shared" si="132"/>
        <v>19515.481250000001</v>
      </c>
      <c r="AC116" s="492">
        <f t="shared" si="132"/>
        <v>19537.106250000001</v>
      </c>
      <c r="AD116" s="492">
        <f t="shared" si="132"/>
        <v>20196.668750000001</v>
      </c>
      <c r="AE116" s="492">
        <f t="shared" si="132"/>
        <v>20856.231250000001</v>
      </c>
      <c r="AF116" s="492">
        <f t="shared" si="132"/>
        <v>20882.181250000001</v>
      </c>
      <c r="AG116" s="492">
        <f t="shared" si="132"/>
        <v>21565.53125</v>
      </c>
      <c r="AH116" s="492">
        <f t="shared" si="132"/>
        <v>22011.006250000002</v>
      </c>
      <c r="AI116" s="492">
        <f t="shared" si="132"/>
        <v>22030.46875</v>
      </c>
      <c r="AJ116" s="492">
        <f t="shared" si="132"/>
        <v>23275.347916666666</v>
      </c>
      <c r="AK116" s="492">
        <f t="shared" si="132"/>
        <v>23275.347916666666</v>
      </c>
      <c r="AL116" s="492">
        <f t="shared" si="132"/>
        <v>23790.743750000001</v>
      </c>
      <c r="AM116" s="492">
        <f t="shared" si="132"/>
        <v>25031.297916666663</v>
      </c>
      <c r="AN116" s="492">
        <f t="shared" si="132"/>
        <v>25478.935416666667</v>
      </c>
      <c r="AO116" s="492">
        <f t="shared" si="132"/>
        <v>25911.435416666667</v>
      </c>
      <c r="AP116" s="492">
        <f t="shared" si="132"/>
        <v>26579.647916666669</v>
      </c>
      <c r="AQ116" s="492">
        <f t="shared" si="132"/>
        <v>26599.110416666663</v>
      </c>
      <c r="AS116" s="492">
        <f t="shared" si="133"/>
        <v>19462.5</v>
      </c>
      <c r="AT116" s="492">
        <f t="shared" si="133"/>
        <v>27175.416666666664</v>
      </c>
      <c r="AU116" s="492">
        <f t="shared" si="133"/>
        <v>36726.458333333328</v>
      </c>
      <c r="AV116" s="492">
        <f t="shared" si="133"/>
        <v>40979.374999999993</v>
      </c>
      <c r="AW116" s="492">
        <f t="shared" si="133"/>
        <v>47978.666666666664</v>
      </c>
      <c r="AX116" s="492">
        <f t="shared" si="133"/>
        <v>53472.137499999997</v>
      </c>
      <c r="AY116" s="492">
        <f>AY30+AY55+AY82+AY107</f>
        <v>57002.418749999997</v>
      </c>
      <c r="AZ116" s="492">
        <f t="shared" si="133"/>
        <v>60590.006249999991</v>
      </c>
      <c r="BA116" s="492">
        <f t="shared" si="133"/>
        <v>64458.71875</v>
      </c>
      <c r="BB116" s="492">
        <f t="shared" si="133"/>
        <v>68581.164583333331</v>
      </c>
      <c r="BC116" s="492">
        <f t="shared" si="133"/>
        <v>74300.977083333331</v>
      </c>
      <c r="BD116" s="492">
        <f>BD30+BD55+BD82+BD107</f>
        <v>79090.193749999991</v>
      </c>
      <c r="BF116" s="492">
        <f t="shared" si="134"/>
        <v>124343.75</v>
      </c>
      <c r="BG116" s="492">
        <f t="shared" si="134"/>
        <v>219043.22916666663</v>
      </c>
      <c r="BH116" s="492">
        <f t="shared" si="134"/>
        <v>286431.05416666664</v>
      </c>
    </row>
    <row r="117" spans="2:60">
      <c r="B117" s="534"/>
      <c r="C117" s="534"/>
      <c r="D117" s="494" t="s">
        <v>194</v>
      </c>
      <c r="E117" s="495"/>
      <c r="F117" s="494"/>
      <c r="G117" s="494"/>
      <c r="H117" s="496">
        <f t="shared" ref="H117:AE117" si="135">SUM(H114:H116)</f>
        <v>73167.500000000015</v>
      </c>
      <c r="I117" s="496">
        <f t="shared" si="135"/>
        <v>90965.000000000015</v>
      </c>
      <c r="J117" s="496">
        <f t="shared" si="135"/>
        <v>102830.00000000001</v>
      </c>
      <c r="K117" s="496">
        <f t="shared" si="135"/>
        <v>111728.75000000001</v>
      </c>
      <c r="L117" s="496">
        <f t="shared" si="135"/>
        <v>124582.5</v>
      </c>
      <c r="M117" s="496">
        <f t="shared" si="135"/>
        <v>136447.5</v>
      </c>
      <c r="N117" s="496">
        <f t="shared" si="135"/>
        <v>165615.625</v>
      </c>
      <c r="O117" s="496">
        <f t="shared" si="135"/>
        <v>165615.625</v>
      </c>
      <c r="P117" s="496">
        <f t="shared" si="135"/>
        <v>172536.87499999997</v>
      </c>
      <c r="Q117" s="496">
        <f t="shared" si="135"/>
        <v>182424.375</v>
      </c>
      <c r="R117" s="496">
        <f t="shared" si="135"/>
        <v>187368.125</v>
      </c>
      <c r="S117" s="496">
        <f t="shared" si="135"/>
        <v>192311.87500000003</v>
      </c>
      <c r="T117" s="496">
        <f t="shared" si="135"/>
        <v>206371.90000000002</v>
      </c>
      <c r="U117" s="496">
        <f t="shared" si="135"/>
        <v>222725.82500000001</v>
      </c>
      <c r="V117" s="496">
        <f t="shared" si="135"/>
        <v>229014.27500000002</v>
      </c>
      <c r="W117" s="496">
        <f t="shared" si="135"/>
        <v>238179.98750000002</v>
      </c>
      <c r="X117" s="496">
        <f t="shared" si="135"/>
        <v>247464.35</v>
      </c>
      <c r="Y117" s="496">
        <f t="shared" si="135"/>
        <v>247820.30000000002</v>
      </c>
      <c r="Z117" s="496">
        <f t="shared" si="135"/>
        <v>253639.09375000006</v>
      </c>
      <c r="AA117" s="496">
        <f t="shared" si="135"/>
        <v>260560.34375</v>
      </c>
      <c r="AB117" s="496">
        <f t="shared" si="135"/>
        <v>267689.23125000001</v>
      </c>
      <c r="AC117" s="496">
        <f t="shared" si="135"/>
        <v>267985.85625000001</v>
      </c>
      <c r="AD117" s="496">
        <f t="shared" si="135"/>
        <v>277032.91875000001</v>
      </c>
      <c r="AE117" s="496">
        <f t="shared" si="135"/>
        <v>286079.98125000007</v>
      </c>
      <c r="AF117" s="496">
        <f t="shared" ref="AF117:AQ117" si="136">SUM(AF114:AF116)</f>
        <v>286435.93125000008</v>
      </c>
      <c r="AG117" s="496">
        <f t="shared" si="136"/>
        <v>295809.28125000006</v>
      </c>
      <c r="AH117" s="496">
        <f t="shared" si="136"/>
        <v>301919.75625000003</v>
      </c>
      <c r="AI117" s="496">
        <f t="shared" si="136"/>
        <v>302186.71875000006</v>
      </c>
      <c r="AJ117" s="496">
        <f t="shared" si="136"/>
        <v>319262.43125000002</v>
      </c>
      <c r="AK117" s="496">
        <f t="shared" si="136"/>
        <v>319262.43125000002</v>
      </c>
      <c r="AL117" s="496">
        <f t="shared" si="136"/>
        <v>326331.99375000002</v>
      </c>
      <c r="AM117" s="496">
        <f t="shared" si="136"/>
        <v>343348.38125000003</v>
      </c>
      <c r="AN117" s="496">
        <f t="shared" si="136"/>
        <v>349488.51875000005</v>
      </c>
      <c r="AO117" s="496">
        <f t="shared" si="136"/>
        <v>355421.01875000005</v>
      </c>
      <c r="AP117" s="496">
        <f t="shared" si="136"/>
        <v>364586.73125000007</v>
      </c>
      <c r="AQ117" s="496">
        <f t="shared" si="136"/>
        <v>364853.69375000003</v>
      </c>
      <c r="AR117" s="497"/>
      <c r="AS117" s="496">
        <f t="shared" ref="AS117:BC117" si="137">SUM(AS114:AS116)</f>
        <v>266962.5</v>
      </c>
      <c r="AT117" s="496">
        <f t="shared" si="137"/>
        <v>372758.75000000006</v>
      </c>
      <c r="AU117" s="496">
        <f t="shared" si="137"/>
        <v>503768.12499999994</v>
      </c>
      <c r="AV117" s="496">
        <f t="shared" si="137"/>
        <v>562104.375</v>
      </c>
      <c r="AW117" s="496">
        <f t="shared" si="137"/>
        <v>658112</v>
      </c>
      <c r="AX117" s="496">
        <f t="shared" si="137"/>
        <v>733464.63749999995</v>
      </c>
      <c r="AY117" s="496">
        <f>SUM(AY114:AY116)</f>
        <v>781888.66874999995</v>
      </c>
      <c r="AZ117" s="496">
        <f t="shared" si="137"/>
        <v>831098.75624999998</v>
      </c>
      <c r="BA117" s="496">
        <f t="shared" si="137"/>
        <v>884164.96875</v>
      </c>
      <c r="BB117" s="496">
        <f t="shared" si="137"/>
        <v>940711.58125000005</v>
      </c>
      <c r="BC117" s="496">
        <f t="shared" si="137"/>
        <v>1019168.89375</v>
      </c>
      <c r="BD117" s="496">
        <f>SUM(BD114:BD116)</f>
        <v>1084861.4437500001</v>
      </c>
      <c r="BE117" s="497"/>
      <c r="BF117" s="496">
        <f>SUM(BF114:BF116)</f>
        <v>1705593.7500000002</v>
      </c>
      <c r="BG117" s="496">
        <f>SUM(BG114:BG116)</f>
        <v>3004564.0625</v>
      </c>
      <c r="BH117" s="496">
        <f>SUM(BH114:BH116)</f>
        <v>3928906.8875000002</v>
      </c>
    </row>
    <row r="118" spans="2:60">
      <c r="B118" s="535"/>
      <c r="C118" s="535"/>
      <c r="D118" s="494" t="s">
        <v>195</v>
      </c>
      <c r="E118" s="495"/>
      <c r="F118" s="494"/>
      <c r="G118" s="494"/>
      <c r="H118" s="496">
        <f>H117/H113</f>
        <v>10452.500000000002</v>
      </c>
      <c r="I118" s="496">
        <f t="shared" ref="I118:AQ118" si="138">I117/I113</f>
        <v>10107.222222222224</v>
      </c>
      <c r="J118" s="496">
        <f t="shared" si="138"/>
        <v>10283.000000000002</v>
      </c>
      <c r="K118" s="496">
        <f t="shared" si="138"/>
        <v>10157.159090909092</v>
      </c>
      <c r="L118" s="496">
        <f t="shared" si="138"/>
        <v>9583.2692307692305</v>
      </c>
      <c r="M118" s="496">
        <f t="shared" si="138"/>
        <v>9746.25</v>
      </c>
      <c r="N118" s="496">
        <f t="shared" si="138"/>
        <v>9742.0955882352937</v>
      </c>
      <c r="O118" s="496">
        <f t="shared" si="138"/>
        <v>9742.0955882352937</v>
      </c>
      <c r="P118" s="496">
        <f t="shared" si="138"/>
        <v>9585.3819444444434</v>
      </c>
      <c r="Q118" s="496">
        <f t="shared" si="138"/>
        <v>9601.2828947368416</v>
      </c>
      <c r="R118" s="496">
        <f t="shared" si="138"/>
        <v>9368.40625</v>
      </c>
      <c r="S118" s="496">
        <f t="shared" si="138"/>
        <v>9157.7083333333339</v>
      </c>
      <c r="T118" s="496">
        <f t="shared" si="138"/>
        <v>9380.5409090909106</v>
      </c>
      <c r="U118" s="496">
        <f t="shared" si="138"/>
        <v>9280.2427083333332</v>
      </c>
      <c r="V118" s="496">
        <f t="shared" si="138"/>
        <v>9160.5710000000017</v>
      </c>
      <c r="W118" s="496">
        <f t="shared" si="138"/>
        <v>9160.7687500000011</v>
      </c>
      <c r="X118" s="496">
        <f t="shared" si="138"/>
        <v>9165.3462962962967</v>
      </c>
      <c r="Y118" s="496">
        <f t="shared" si="138"/>
        <v>9178.529629629631</v>
      </c>
      <c r="Z118" s="496">
        <f t="shared" si="138"/>
        <v>9058.5390625000018</v>
      </c>
      <c r="AA118" s="496">
        <f t="shared" si="138"/>
        <v>8984.8394396551721</v>
      </c>
      <c r="AB118" s="496">
        <f t="shared" si="138"/>
        <v>8922.9743749999998</v>
      </c>
      <c r="AC118" s="496">
        <f t="shared" si="138"/>
        <v>8932.8618750000005</v>
      </c>
      <c r="AD118" s="496">
        <f t="shared" si="138"/>
        <v>8936.5457661290329</v>
      </c>
      <c r="AE118" s="496">
        <f t="shared" si="138"/>
        <v>8939.9994140625022</v>
      </c>
      <c r="AF118" s="496">
        <f t="shared" si="138"/>
        <v>8951.1228515625025</v>
      </c>
      <c r="AG118" s="496">
        <f t="shared" si="138"/>
        <v>8963.9176136363658</v>
      </c>
      <c r="AH118" s="496">
        <f t="shared" si="138"/>
        <v>8879.9928308823546</v>
      </c>
      <c r="AI118" s="496">
        <f t="shared" si="138"/>
        <v>8887.8446691176487</v>
      </c>
      <c r="AJ118" s="496">
        <f t="shared" si="138"/>
        <v>8868.4008680555562</v>
      </c>
      <c r="AK118" s="496">
        <f t="shared" si="138"/>
        <v>8868.4008680555562</v>
      </c>
      <c r="AL118" s="496">
        <f t="shared" si="138"/>
        <v>8819.7836148648657</v>
      </c>
      <c r="AM118" s="496">
        <f t="shared" si="138"/>
        <v>8803.804647435898</v>
      </c>
      <c r="AN118" s="496">
        <f t="shared" si="138"/>
        <v>8737.2129687500019</v>
      </c>
      <c r="AO118" s="496">
        <f t="shared" si="138"/>
        <v>8668.8053353658543</v>
      </c>
      <c r="AP118" s="496">
        <f t="shared" si="138"/>
        <v>8680.6364583333343</v>
      </c>
      <c r="AQ118" s="496">
        <f t="shared" si="138"/>
        <v>8686.992708333335</v>
      </c>
      <c r="AR118" s="17"/>
      <c r="AS118" s="496">
        <f t="shared" ref="AS118:BC118" si="139">AS117/AS113</f>
        <v>26696.25</v>
      </c>
      <c r="AT118" s="496">
        <f t="shared" si="139"/>
        <v>26625.625000000004</v>
      </c>
      <c r="AU118" s="496">
        <f t="shared" si="139"/>
        <v>27987.118055555551</v>
      </c>
      <c r="AV118" s="496">
        <f t="shared" si="139"/>
        <v>26766.875</v>
      </c>
      <c r="AW118" s="496">
        <f t="shared" si="139"/>
        <v>26324.48</v>
      </c>
      <c r="AX118" s="496">
        <f t="shared" si="139"/>
        <v>27165.356944444444</v>
      </c>
      <c r="AY118" s="496">
        <f t="shared" si="139"/>
        <v>26062.955624999999</v>
      </c>
      <c r="AZ118" s="496">
        <f t="shared" si="139"/>
        <v>25971.836132812499</v>
      </c>
      <c r="BA118" s="496">
        <f t="shared" si="139"/>
        <v>26004.852022058825</v>
      </c>
      <c r="BB118" s="496">
        <f t="shared" si="139"/>
        <v>26130.877256944445</v>
      </c>
      <c r="BC118" s="496">
        <f t="shared" si="139"/>
        <v>25479.22234375</v>
      </c>
      <c r="BD118" s="496">
        <f>BD117/BD113</f>
        <v>25830.034375000003</v>
      </c>
      <c r="BE118" s="17"/>
      <c r="BF118" s="496">
        <f>BF117/BF113</f>
        <v>81218.750000000015</v>
      </c>
      <c r="BG118" s="496">
        <f>BG117/BG113</f>
        <v>93892.626953125</v>
      </c>
      <c r="BH118" s="496">
        <f>BH117/BH113</f>
        <v>93545.402083333334</v>
      </c>
    </row>
    <row r="119" spans="2:60">
      <c r="BA119" s="428"/>
      <c r="BB119" s="428"/>
      <c r="BC119" s="428"/>
      <c r="BD119" s="428"/>
      <c r="BF119" s="325"/>
      <c r="BG119" s="325"/>
      <c r="BH119" s="325"/>
    </row>
    <row r="120" spans="2:60">
      <c r="BA120" s="428"/>
      <c r="BB120" s="428"/>
      <c r="BC120" s="428"/>
      <c r="BD120" s="428"/>
      <c r="BF120" s="325"/>
      <c r="BG120" s="325"/>
      <c r="BH120" s="325"/>
    </row>
    <row r="121" spans="2:60">
      <c r="BA121" s="428"/>
      <c r="BB121" s="428"/>
      <c r="BC121" s="428"/>
      <c r="BD121" s="428"/>
      <c r="BF121" s="325"/>
      <c r="BG121" s="325"/>
      <c r="BH121" s="325"/>
    </row>
    <row r="122" spans="2:60">
      <c r="BA122" s="428"/>
      <c r="BB122" s="428"/>
      <c r="BC122" s="428"/>
      <c r="BD122" s="428"/>
      <c r="BF122" s="325"/>
      <c r="BG122" s="325"/>
      <c r="BH122" s="325"/>
    </row>
    <row r="123" spans="2:60">
      <c r="B123" s="533" t="s">
        <v>213</v>
      </c>
      <c r="C123" s="533"/>
      <c r="D123" s="489" t="str">
        <f>"" &amp;B10</f>
        <v>SALES</v>
      </c>
      <c r="E123" s="490"/>
      <c r="F123" s="489"/>
      <c r="G123" s="489"/>
      <c r="H123" s="489">
        <f>H27</f>
        <v>1</v>
      </c>
      <c r="I123" s="489">
        <f t="shared" ref="I123:AQ123" si="140">I27</f>
        <v>3</v>
      </c>
      <c r="J123" s="489">
        <f t="shared" si="140"/>
        <v>3</v>
      </c>
      <c r="K123" s="489">
        <f t="shared" si="140"/>
        <v>4</v>
      </c>
      <c r="L123" s="489">
        <f t="shared" si="140"/>
        <v>4</v>
      </c>
      <c r="M123" s="489">
        <f t="shared" si="140"/>
        <v>5</v>
      </c>
      <c r="N123" s="489">
        <f t="shared" si="140"/>
        <v>6</v>
      </c>
      <c r="O123" s="489">
        <f t="shared" si="140"/>
        <v>6</v>
      </c>
      <c r="P123" s="489">
        <f t="shared" si="140"/>
        <v>6</v>
      </c>
      <c r="Q123" s="489">
        <f t="shared" si="140"/>
        <v>6</v>
      </c>
      <c r="R123" s="489">
        <f t="shared" si="140"/>
        <v>7</v>
      </c>
      <c r="S123" s="489">
        <f t="shared" si="140"/>
        <v>8</v>
      </c>
      <c r="T123" s="489">
        <f t="shared" si="140"/>
        <v>8</v>
      </c>
      <c r="U123" s="489">
        <f t="shared" si="140"/>
        <v>8</v>
      </c>
      <c r="V123" s="489">
        <f t="shared" si="140"/>
        <v>8</v>
      </c>
      <c r="W123" s="489">
        <f t="shared" si="140"/>
        <v>9</v>
      </c>
      <c r="X123" s="489">
        <f t="shared" si="140"/>
        <v>9</v>
      </c>
      <c r="Y123" s="489">
        <f t="shared" si="140"/>
        <v>9</v>
      </c>
      <c r="Z123" s="489">
        <f t="shared" si="140"/>
        <v>9</v>
      </c>
      <c r="AA123" s="489">
        <f t="shared" si="140"/>
        <v>9</v>
      </c>
      <c r="AB123" s="489">
        <f t="shared" si="140"/>
        <v>9</v>
      </c>
      <c r="AC123" s="489">
        <f t="shared" si="140"/>
        <v>9</v>
      </c>
      <c r="AD123" s="489">
        <f t="shared" si="140"/>
        <v>9</v>
      </c>
      <c r="AE123" s="489">
        <f t="shared" si="140"/>
        <v>10</v>
      </c>
      <c r="AF123" s="489">
        <f t="shared" si="140"/>
        <v>10</v>
      </c>
      <c r="AG123" s="489">
        <f t="shared" si="140"/>
        <v>11</v>
      </c>
      <c r="AH123" s="489">
        <f t="shared" si="140"/>
        <v>11</v>
      </c>
      <c r="AI123" s="489">
        <f t="shared" si="140"/>
        <v>11</v>
      </c>
      <c r="AJ123" s="489">
        <f t="shared" si="140"/>
        <v>12</v>
      </c>
      <c r="AK123" s="489">
        <f t="shared" si="140"/>
        <v>12</v>
      </c>
      <c r="AL123" s="489">
        <f t="shared" si="140"/>
        <v>12</v>
      </c>
      <c r="AM123" s="489">
        <f t="shared" si="140"/>
        <v>13</v>
      </c>
      <c r="AN123" s="489">
        <f t="shared" si="140"/>
        <v>13</v>
      </c>
      <c r="AO123" s="489">
        <f t="shared" si="140"/>
        <v>13</v>
      </c>
      <c r="AP123" s="489">
        <f t="shared" si="140"/>
        <v>14</v>
      </c>
      <c r="AQ123" s="489">
        <f t="shared" si="140"/>
        <v>14</v>
      </c>
      <c r="AS123" s="489">
        <f t="shared" ref="AS123:BC123" si="141">AS27</f>
        <v>3</v>
      </c>
      <c r="AT123" s="489">
        <f t="shared" si="141"/>
        <v>5</v>
      </c>
      <c r="AU123" s="489">
        <f t="shared" si="141"/>
        <v>6</v>
      </c>
      <c r="AV123" s="489">
        <f t="shared" si="141"/>
        <v>8</v>
      </c>
      <c r="AW123" s="489">
        <f t="shared" si="141"/>
        <v>8</v>
      </c>
      <c r="AX123" s="489">
        <f t="shared" si="141"/>
        <v>9</v>
      </c>
      <c r="AY123" s="489">
        <f t="shared" si="141"/>
        <v>9</v>
      </c>
      <c r="AZ123" s="489">
        <f t="shared" si="141"/>
        <v>10</v>
      </c>
      <c r="BA123" s="489">
        <f t="shared" si="141"/>
        <v>11</v>
      </c>
      <c r="BB123" s="489">
        <f t="shared" si="141"/>
        <v>12</v>
      </c>
      <c r="BC123" s="489">
        <f t="shared" si="141"/>
        <v>13</v>
      </c>
      <c r="BD123" s="501">
        <f>BD27</f>
        <v>14</v>
      </c>
      <c r="BF123" s="501">
        <f>BF27</f>
        <v>8</v>
      </c>
      <c r="BG123" s="501">
        <f>BG27</f>
        <v>10</v>
      </c>
      <c r="BH123" s="501">
        <f>BH27</f>
        <v>14</v>
      </c>
    </row>
    <row r="124" spans="2:60">
      <c r="B124" s="534"/>
      <c r="C124" s="534"/>
      <c r="D124" s="21" t="str">
        <f>""&amp;B35</f>
        <v>MARKETING</v>
      </c>
      <c r="E124" s="81"/>
      <c r="F124" s="21"/>
      <c r="G124" s="21"/>
      <c r="H124" s="21">
        <f>H52</f>
        <v>0</v>
      </c>
      <c r="I124" s="21">
        <f t="shared" ref="I124:AQ124" si="142">I52</f>
        <v>0</v>
      </c>
      <c r="J124" s="21">
        <f t="shared" si="142"/>
        <v>1</v>
      </c>
      <c r="K124" s="21">
        <f t="shared" si="142"/>
        <v>1</v>
      </c>
      <c r="L124" s="21">
        <f t="shared" si="142"/>
        <v>1</v>
      </c>
      <c r="M124" s="21">
        <f t="shared" si="142"/>
        <v>1</v>
      </c>
      <c r="N124" s="21">
        <f t="shared" si="142"/>
        <v>2</v>
      </c>
      <c r="O124" s="21">
        <f t="shared" si="142"/>
        <v>2</v>
      </c>
      <c r="P124" s="21">
        <f t="shared" si="142"/>
        <v>3</v>
      </c>
      <c r="Q124" s="21">
        <f t="shared" si="142"/>
        <v>3</v>
      </c>
      <c r="R124" s="21">
        <f t="shared" si="142"/>
        <v>3</v>
      </c>
      <c r="S124" s="21">
        <f t="shared" si="142"/>
        <v>3</v>
      </c>
      <c r="T124" s="21">
        <f t="shared" si="142"/>
        <v>3</v>
      </c>
      <c r="U124" s="21">
        <f t="shared" si="142"/>
        <v>4</v>
      </c>
      <c r="V124" s="21">
        <f t="shared" si="142"/>
        <v>4</v>
      </c>
      <c r="W124" s="21">
        <f t="shared" si="142"/>
        <v>4</v>
      </c>
      <c r="X124" s="21">
        <f t="shared" si="142"/>
        <v>4</v>
      </c>
      <c r="Y124" s="21">
        <f t="shared" si="142"/>
        <v>4</v>
      </c>
      <c r="Z124" s="21">
        <f t="shared" si="142"/>
        <v>4</v>
      </c>
      <c r="AA124" s="21">
        <f t="shared" si="142"/>
        <v>5</v>
      </c>
      <c r="AB124" s="21">
        <f t="shared" si="142"/>
        <v>6</v>
      </c>
      <c r="AC124" s="21">
        <f t="shared" si="142"/>
        <v>6</v>
      </c>
      <c r="AD124" s="21">
        <f t="shared" si="142"/>
        <v>6</v>
      </c>
      <c r="AE124" s="21">
        <f t="shared" si="142"/>
        <v>6</v>
      </c>
      <c r="AF124" s="21">
        <f t="shared" si="142"/>
        <v>6</v>
      </c>
      <c r="AG124" s="21">
        <f t="shared" si="142"/>
        <v>6</v>
      </c>
      <c r="AH124" s="21">
        <f t="shared" si="142"/>
        <v>7</v>
      </c>
      <c r="AI124" s="21">
        <f t="shared" si="142"/>
        <v>7</v>
      </c>
      <c r="AJ124" s="21">
        <f t="shared" si="142"/>
        <v>7</v>
      </c>
      <c r="AK124" s="21">
        <f t="shared" si="142"/>
        <v>7</v>
      </c>
      <c r="AL124" s="21">
        <f t="shared" si="142"/>
        <v>7</v>
      </c>
      <c r="AM124" s="21">
        <f t="shared" si="142"/>
        <v>7</v>
      </c>
      <c r="AN124" s="21">
        <f t="shared" si="142"/>
        <v>8</v>
      </c>
      <c r="AO124" s="21">
        <f t="shared" si="142"/>
        <v>8</v>
      </c>
      <c r="AP124" s="21">
        <f t="shared" si="142"/>
        <v>8</v>
      </c>
      <c r="AQ124" s="21">
        <f t="shared" si="142"/>
        <v>8</v>
      </c>
      <c r="AS124" s="21">
        <f t="shared" ref="AS124:BC124" si="143">AS52</f>
        <v>1</v>
      </c>
      <c r="AT124" s="21">
        <f t="shared" si="143"/>
        <v>1</v>
      </c>
      <c r="AU124" s="21">
        <f t="shared" si="143"/>
        <v>3</v>
      </c>
      <c r="AV124" s="21">
        <f t="shared" si="143"/>
        <v>3</v>
      </c>
      <c r="AW124" s="21">
        <f t="shared" si="143"/>
        <v>4</v>
      </c>
      <c r="AX124" s="21">
        <f t="shared" si="143"/>
        <v>4</v>
      </c>
      <c r="AY124" s="21">
        <f t="shared" si="143"/>
        <v>6</v>
      </c>
      <c r="AZ124" s="21">
        <f t="shared" si="143"/>
        <v>6</v>
      </c>
      <c r="BA124" s="21">
        <f t="shared" si="143"/>
        <v>7</v>
      </c>
      <c r="BB124" s="21">
        <f t="shared" si="143"/>
        <v>7</v>
      </c>
      <c r="BC124" s="21">
        <f t="shared" si="143"/>
        <v>8</v>
      </c>
      <c r="BD124" s="24">
        <f>BD52</f>
        <v>8</v>
      </c>
      <c r="BF124" s="24">
        <f>BF52</f>
        <v>3</v>
      </c>
      <c r="BG124" s="24">
        <f>BG52</f>
        <v>6</v>
      </c>
      <c r="BH124" s="24">
        <f>BH52</f>
        <v>8</v>
      </c>
    </row>
    <row r="125" spans="2:60">
      <c r="B125" s="534"/>
      <c r="C125" s="534"/>
      <c r="D125" s="21" t="str">
        <f>""&amp;B60</f>
        <v>R&amp;D</v>
      </c>
      <c r="E125" s="81"/>
      <c r="F125" s="21"/>
      <c r="G125" s="21"/>
      <c r="H125" s="21">
        <f>H79</f>
        <v>3</v>
      </c>
      <c r="I125" s="21">
        <f t="shared" ref="I125:AQ125" si="144">I79</f>
        <v>3</v>
      </c>
      <c r="J125" s="21">
        <f t="shared" si="144"/>
        <v>3</v>
      </c>
      <c r="K125" s="21">
        <f t="shared" si="144"/>
        <v>3</v>
      </c>
      <c r="L125" s="21">
        <f t="shared" si="144"/>
        <v>4</v>
      </c>
      <c r="M125" s="21">
        <f t="shared" si="144"/>
        <v>4</v>
      </c>
      <c r="N125" s="21">
        <f t="shared" si="144"/>
        <v>5</v>
      </c>
      <c r="O125" s="21">
        <f t="shared" si="144"/>
        <v>5</v>
      </c>
      <c r="P125" s="21">
        <f t="shared" si="144"/>
        <v>5</v>
      </c>
      <c r="Q125" s="21">
        <f t="shared" si="144"/>
        <v>6</v>
      </c>
      <c r="R125" s="21">
        <f t="shared" si="144"/>
        <v>6</v>
      </c>
      <c r="S125" s="21">
        <f t="shared" si="144"/>
        <v>6</v>
      </c>
      <c r="T125" s="21">
        <f t="shared" si="144"/>
        <v>6</v>
      </c>
      <c r="U125" s="21">
        <f t="shared" si="144"/>
        <v>7</v>
      </c>
      <c r="V125" s="21">
        <f t="shared" si="144"/>
        <v>8</v>
      </c>
      <c r="W125" s="21">
        <f t="shared" si="144"/>
        <v>8</v>
      </c>
      <c r="X125" s="21">
        <f t="shared" si="144"/>
        <v>9</v>
      </c>
      <c r="Y125" s="21">
        <f t="shared" si="144"/>
        <v>9</v>
      </c>
      <c r="Z125" s="21">
        <f t="shared" si="144"/>
        <v>9</v>
      </c>
      <c r="AA125" s="21">
        <f t="shared" si="144"/>
        <v>9</v>
      </c>
      <c r="AB125" s="21">
        <f t="shared" si="144"/>
        <v>9</v>
      </c>
      <c r="AC125" s="21">
        <f t="shared" si="144"/>
        <v>9</v>
      </c>
      <c r="AD125" s="21">
        <f t="shared" si="144"/>
        <v>10</v>
      </c>
      <c r="AE125" s="21">
        <f t="shared" si="144"/>
        <v>10</v>
      </c>
      <c r="AF125" s="21">
        <f t="shared" si="144"/>
        <v>10</v>
      </c>
      <c r="AG125" s="21">
        <f t="shared" si="144"/>
        <v>10</v>
      </c>
      <c r="AH125" s="21">
        <f t="shared" si="144"/>
        <v>10</v>
      </c>
      <c r="AI125" s="21">
        <f t="shared" si="144"/>
        <v>10</v>
      </c>
      <c r="AJ125" s="21">
        <f t="shared" si="144"/>
        <v>11</v>
      </c>
      <c r="AK125" s="21">
        <f t="shared" si="144"/>
        <v>11</v>
      </c>
      <c r="AL125" s="21">
        <f t="shared" si="144"/>
        <v>11</v>
      </c>
      <c r="AM125" s="21">
        <f t="shared" si="144"/>
        <v>12</v>
      </c>
      <c r="AN125" s="21">
        <f t="shared" si="144"/>
        <v>12</v>
      </c>
      <c r="AO125" s="21">
        <f t="shared" si="144"/>
        <v>13</v>
      </c>
      <c r="AP125" s="21">
        <f t="shared" si="144"/>
        <v>13</v>
      </c>
      <c r="AQ125" s="21">
        <f t="shared" si="144"/>
        <v>13</v>
      </c>
      <c r="AS125" s="21">
        <f t="shared" ref="AS125:BC125" si="145">AS79</f>
        <v>3</v>
      </c>
      <c r="AT125" s="21">
        <f t="shared" si="145"/>
        <v>4</v>
      </c>
      <c r="AU125" s="21">
        <f t="shared" si="145"/>
        <v>5</v>
      </c>
      <c r="AV125" s="21">
        <f t="shared" si="145"/>
        <v>6</v>
      </c>
      <c r="AW125" s="21">
        <f t="shared" si="145"/>
        <v>8</v>
      </c>
      <c r="AX125" s="21">
        <f t="shared" si="145"/>
        <v>9</v>
      </c>
      <c r="AY125" s="21">
        <f t="shared" si="145"/>
        <v>9</v>
      </c>
      <c r="AZ125" s="21">
        <f t="shared" si="145"/>
        <v>10</v>
      </c>
      <c r="BA125" s="21">
        <f t="shared" si="145"/>
        <v>10</v>
      </c>
      <c r="BB125" s="21">
        <f t="shared" si="145"/>
        <v>11</v>
      </c>
      <c r="BC125" s="21">
        <f t="shared" si="145"/>
        <v>12</v>
      </c>
      <c r="BD125" s="24">
        <f>BD79</f>
        <v>13</v>
      </c>
      <c r="BF125" s="24">
        <f>BF79</f>
        <v>6</v>
      </c>
      <c r="BG125" s="24">
        <f>BG79</f>
        <v>10</v>
      </c>
      <c r="BH125" s="24">
        <f>BH79</f>
        <v>13</v>
      </c>
    </row>
    <row r="126" spans="2:60">
      <c r="B126" s="534"/>
      <c r="C126" s="534"/>
      <c r="D126" s="21" t="str">
        <f>""&amp;B87</f>
        <v>G&amp;A</v>
      </c>
      <c r="E126" s="81"/>
      <c r="F126" s="21"/>
      <c r="G126" s="21"/>
      <c r="H126" s="21">
        <f>H104</f>
        <v>3</v>
      </c>
      <c r="I126" s="21">
        <f t="shared" ref="I126:AQ126" si="146">I104</f>
        <v>3</v>
      </c>
      <c r="J126" s="21">
        <f t="shared" si="146"/>
        <v>3</v>
      </c>
      <c r="K126" s="21">
        <f t="shared" si="146"/>
        <v>3</v>
      </c>
      <c r="L126" s="21">
        <f t="shared" si="146"/>
        <v>4</v>
      </c>
      <c r="M126" s="21">
        <f t="shared" si="146"/>
        <v>4</v>
      </c>
      <c r="N126" s="21">
        <f t="shared" si="146"/>
        <v>4</v>
      </c>
      <c r="O126" s="21">
        <f t="shared" si="146"/>
        <v>4</v>
      </c>
      <c r="P126" s="21">
        <f t="shared" si="146"/>
        <v>4</v>
      </c>
      <c r="Q126" s="21">
        <f t="shared" si="146"/>
        <v>4</v>
      </c>
      <c r="R126" s="21">
        <f t="shared" si="146"/>
        <v>4</v>
      </c>
      <c r="S126" s="21">
        <f t="shared" si="146"/>
        <v>4</v>
      </c>
      <c r="T126" s="21">
        <f t="shared" si="146"/>
        <v>5</v>
      </c>
      <c r="U126" s="21">
        <f t="shared" si="146"/>
        <v>5</v>
      </c>
      <c r="V126" s="21">
        <f t="shared" si="146"/>
        <v>5</v>
      </c>
      <c r="W126" s="21">
        <f t="shared" si="146"/>
        <v>5</v>
      </c>
      <c r="X126" s="21">
        <f t="shared" si="146"/>
        <v>5</v>
      </c>
      <c r="Y126" s="21">
        <f t="shared" si="146"/>
        <v>5</v>
      </c>
      <c r="Z126" s="21">
        <f t="shared" si="146"/>
        <v>6</v>
      </c>
      <c r="AA126" s="21">
        <f t="shared" si="146"/>
        <v>6</v>
      </c>
      <c r="AB126" s="21">
        <f t="shared" si="146"/>
        <v>6</v>
      </c>
      <c r="AC126" s="21">
        <f t="shared" si="146"/>
        <v>6</v>
      </c>
      <c r="AD126" s="21">
        <f t="shared" si="146"/>
        <v>6</v>
      </c>
      <c r="AE126" s="21">
        <f t="shared" si="146"/>
        <v>6</v>
      </c>
      <c r="AF126" s="21">
        <f t="shared" si="146"/>
        <v>6</v>
      </c>
      <c r="AG126" s="21">
        <f t="shared" si="146"/>
        <v>6</v>
      </c>
      <c r="AH126" s="21">
        <f t="shared" si="146"/>
        <v>6</v>
      </c>
      <c r="AI126" s="21">
        <f t="shared" si="146"/>
        <v>6</v>
      </c>
      <c r="AJ126" s="21">
        <f t="shared" si="146"/>
        <v>6</v>
      </c>
      <c r="AK126" s="21">
        <f t="shared" si="146"/>
        <v>6</v>
      </c>
      <c r="AL126" s="21">
        <f t="shared" si="146"/>
        <v>7</v>
      </c>
      <c r="AM126" s="21">
        <f t="shared" si="146"/>
        <v>7</v>
      </c>
      <c r="AN126" s="21">
        <f t="shared" si="146"/>
        <v>7</v>
      </c>
      <c r="AO126" s="21">
        <f t="shared" si="146"/>
        <v>7</v>
      </c>
      <c r="AP126" s="21">
        <f t="shared" si="146"/>
        <v>7</v>
      </c>
      <c r="AQ126" s="21">
        <f t="shared" si="146"/>
        <v>7</v>
      </c>
      <c r="AS126" s="21">
        <f t="shared" ref="AS126:BC126" si="147">AS104</f>
        <v>3</v>
      </c>
      <c r="AT126" s="21">
        <f t="shared" si="147"/>
        <v>4</v>
      </c>
      <c r="AU126" s="21">
        <f t="shared" si="147"/>
        <v>4</v>
      </c>
      <c r="AV126" s="21">
        <f t="shared" si="147"/>
        <v>4</v>
      </c>
      <c r="AW126" s="21">
        <f t="shared" si="147"/>
        <v>5</v>
      </c>
      <c r="AX126" s="21">
        <f t="shared" si="147"/>
        <v>5</v>
      </c>
      <c r="AY126" s="21">
        <f t="shared" si="147"/>
        <v>6</v>
      </c>
      <c r="AZ126" s="21">
        <f t="shared" si="147"/>
        <v>6</v>
      </c>
      <c r="BA126" s="21">
        <f t="shared" si="147"/>
        <v>6</v>
      </c>
      <c r="BB126" s="21">
        <f t="shared" si="147"/>
        <v>6</v>
      </c>
      <c r="BC126" s="21">
        <f t="shared" si="147"/>
        <v>7</v>
      </c>
      <c r="BD126" s="24">
        <f>BD104</f>
        <v>7</v>
      </c>
      <c r="BF126" s="24">
        <f>BF104</f>
        <v>4</v>
      </c>
      <c r="BG126" s="24">
        <f>BG104</f>
        <v>6</v>
      </c>
      <c r="BH126" s="24">
        <f>BH104</f>
        <v>7</v>
      </c>
    </row>
    <row r="127" spans="2:60">
      <c r="B127" s="534"/>
      <c r="C127" s="534"/>
      <c r="D127" s="494" t="s">
        <v>214</v>
      </c>
      <c r="E127" s="495"/>
      <c r="F127" s="494"/>
      <c r="G127" s="494"/>
      <c r="H127" s="494">
        <f>SUM(H123:H126)</f>
        <v>7</v>
      </c>
      <c r="I127" s="494">
        <f t="shared" ref="I127:AQ127" si="148">SUM(I123:I126)</f>
        <v>9</v>
      </c>
      <c r="J127" s="494">
        <f t="shared" si="148"/>
        <v>10</v>
      </c>
      <c r="K127" s="494">
        <f t="shared" si="148"/>
        <v>11</v>
      </c>
      <c r="L127" s="494">
        <f t="shared" si="148"/>
        <v>13</v>
      </c>
      <c r="M127" s="494">
        <f t="shared" si="148"/>
        <v>14</v>
      </c>
      <c r="N127" s="494">
        <f t="shared" si="148"/>
        <v>17</v>
      </c>
      <c r="O127" s="494">
        <f t="shared" si="148"/>
        <v>17</v>
      </c>
      <c r="P127" s="494">
        <f t="shared" si="148"/>
        <v>18</v>
      </c>
      <c r="Q127" s="494">
        <f t="shared" si="148"/>
        <v>19</v>
      </c>
      <c r="R127" s="494">
        <f t="shared" si="148"/>
        <v>20</v>
      </c>
      <c r="S127" s="494">
        <f t="shared" si="148"/>
        <v>21</v>
      </c>
      <c r="T127" s="494">
        <f t="shared" si="148"/>
        <v>22</v>
      </c>
      <c r="U127" s="494">
        <f t="shared" si="148"/>
        <v>24</v>
      </c>
      <c r="V127" s="494">
        <f t="shared" si="148"/>
        <v>25</v>
      </c>
      <c r="W127" s="494">
        <f t="shared" si="148"/>
        <v>26</v>
      </c>
      <c r="X127" s="494">
        <f t="shared" si="148"/>
        <v>27</v>
      </c>
      <c r="Y127" s="494">
        <f t="shared" si="148"/>
        <v>27</v>
      </c>
      <c r="Z127" s="494">
        <f t="shared" si="148"/>
        <v>28</v>
      </c>
      <c r="AA127" s="494">
        <f t="shared" si="148"/>
        <v>29</v>
      </c>
      <c r="AB127" s="494">
        <f t="shared" si="148"/>
        <v>30</v>
      </c>
      <c r="AC127" s="494">
        <f t="shared" si="148"/>
        <v>30</v>
      </c>
      <c r="AD127" s="494">
        <f t="shared" si="148"/>
        <v>31</v>
      </c>
      <c r="AE127" s="494">
        <f t="shared" si="148"/>
        <v>32</v>
      </c>
      <c r="AF127" s="494">
        <f t="shared" si="148"/>
        <v>32</v>
      </c>
      <c r="AG127" s="494">
        <f t="shared" si="148"/>
        <v>33</v>
      </c>
      <c r="AH127" s="494">
        <f t="shared" si="148"/>
        <v>34</v>
      </c>
      <c r="AI127" s="494">
        <f t="shared" si="148"/>
        <v>34</v>
      </c>
      <c r="AJ127" s="494">
        <f t="shared" si="148"/>
        <v>36</v>
      </c>
      <c r="AK127" s="494">
        <f t="shared" si="148"/>
        <v>36</v>
      </c>
      <c r="AL127" s="494">
        <f t="shared" si="148"/>
        <v>37</v>
      </c>
      <c r="AM127" s="494">
        <f t="shared" si="148"/>
        <v>39</v>
      </c>
      <c r="AN127" s="494">
        <f t="shared" si="148"/>
        <v>40</v>
      </c>
      <c r="AO127" s="494">
        <f t="shared" si="148"/>
        <v>41</v>
      </c>
      <c r="AP127" s="494">
        <f t="shared" si="148"/>
        <v>42</v>
      </c>
      <c r="AQ127" s="494">
        <f t="shared" si="148"/>
        <v>42</v>
      </c>
      <c r="AS127" s="494">
        <f t="shared" ref="AS127:BC127" si="149">SUM(AS123:AS126)</f>
        <v>10</v>
      </c>
      <c r="AT127" s="494">
        <f t="shared" si="149"/>
        <v>14</v>
      </c>
      <c r="AU127" s="494">
        <f t="shared" si="149"/>
        <v>18</v>
      </c>
      <c r="AV127" s="494">
        <f t="shared" si="149"/>
        <v>21</v>
      </c>
      <c r="AW127" s="494">
        <f t="shared" si="149"/>
        <v>25</v>
      </c>
      <c r="AX127" s="494">
        <f t="shared" si="149"/>
        <v>27</v>
      </c>
      <c r="AY127" s="494">
        <f t="shared" si="149"/>
        <v>30</v>
      </c>
      <c r="AZ127" s="494">
        <f t="shared" si="149"/>
        <v>32</v>
      </c>
      <c r="BA127" s="494">
        <f>SUM(BA123:BA126)</f>
        <v>34</v>
      </c>
      <c r="BB127" s="494">
        <f t="shared" si="149"/>
        <v>36</v>
      </c>
      <c r="BC127" s="494">
        <f t="shared" si="149"/>
        <v>40</v>
      </c>
      <c r="BD127" s="502">
        <f>SUM(BD123:BD126)</f>
        <v>42</v>
      </c>
      <c r="BF127" s="503">
        <f>SUM(BF123:BF126)</f>
        <v>21</v>
      </c>
      <c r="BG127" s="503">
        <f>SUM(BG123:BG126)</f>
        <v>32</v>
      </c>
      <c r="BH127" s="503">
        <f>SUM(BH123:BH126)</f>
        <v>42</v>
      </c>
    </row>
  </sheetData>
  <mergeCells count="6">
    <mergeCell ref="B123:C127"/>
    <mergeCell ref="B27:C32"/>
    <mergeCell ref="B52:C57"/>
    <mergeCell ref="B79:C84"/>
    <mergeCell ref="B104:C109"/>
    <mergeCell ref="B113:C118"/>
  </mergeCells>
  <pageMargins left="0.1" right="0.1" top="0.56999999999999995" bottom="0.51" header="0.34" footer="0.27"/>
  <pageSetup scale="55" orientation="landscape" horizontalDpi="4294967292" verticalDpi="4294967292" r:id="rId1"/>
  <headerFooter>
    <oddFooter>&amp;CCONFIDENTIAL</oddFooter>
  </headerFooter>
  <rowBreaks count="1" manualBreakCount="1">
    <brk id="86" min="1" max="30"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B42"/>
  <sheetViews>
    <sheetView workbookViewId="0"/>
  </sheetViews>
  <sheetFormatPr defaultColWidth="9.140625" defaultRowHeight="12.75"/>
  <cols>
    <col min="1" max="1" width="1.5703125" style="520" customWidth="1"/>
    <col min="2" max="2" width="108.5703125" style="520" customWidth="1"/>
    <col min="3" max="16384" width="9.140625" style="520"/>
  </cols>
  <sheetData>
    <row r="14" spans="2:2" ht="33.75" customHeight="1" thickBot="1">
      <c r="B14" s="519" t="s">
        <v>232</v>
      </c>
    </row>
    <row r="17" spans="2:2">
      <c r="B17" s="512" t="s">
        <v>226</v>
      </c>
    </row>
    <row r="18" spans="2:2">
      <c r="B18" s="513" t="s">
        <v>227</v>
      </c>
    </row>
    <row r="19" spans="2:2">
      <c r="B19" s="514" t="s">
        <v>228</v>
      </c>
    </row>
    <row r="21" spans="2:2">
      <c r="B21" s="520" t="s">
        <v>231</v>
      </c>
    </row>
    <row r="22" spans="2:2">
      <c r="B22" s="520" t="s">
        <v>229</v>
      </c>
    </row>
    <row r="24" spans="2:2">
      <c r="B24" s="521" t="s">
        <v>230</v>
      </c>
    </row>
    <row r="30" spans="2:2">
      <c r="B30" s="522" t="s">
        <v>240</v>
      </c>
    </row>
    <row r="31" spans="2:2">
      <c r="B31" s="527" t="s">
        <v>241</v>
      </c>
    </row>
    <row r="32" spans="2:2">
      <c r="B32" s="527" t="s">
        <v>242</v>
      </c>
    </row>
    <row r="33" spans="2:2">
      <c r="B33" s="527" t="s">
        <v>243</v>
      </c>
    </row>
    <row r="34" spans="2:2">
      <c r="B34" s="527" t="s">
        <v>244</v>
      </c>
    </row>
    <row r="35" spans="2:2">
      <c r="B35" s="527" t="s">
        <v>245</v>
      </c>
    </row>
    <row r="36" spans="2:2">
      <c r="B36" s="527" t="s">
        <v>246</v>
      </c>
    </row>
    <row r="37" spans="2:2">
      <c r="B37" s="527" t="s">
        <v>247</v>
      </c>
    </row>
    <row r="38" spans="2:2">
      <c r="B38" s="527" t="s">
        <v>248</v>
      </c>
    </row>
    <row r="39" spans="2:2">
      <c r="B39" s="522" t="s">
        <v>249</v>
      </c>
    </row>
    <row r="40" spans="2:2">
      <c r="B40" s="527" t="s">
        <v>250</v>
      </c>
    </row>
    <row r="41" spans="2:2">
      <c r="B41" s="527" t="s">
        <v>251</v>
      </c>
    </row>
    <row r="42" spans="2:2">
      <c r="B42" s="523"/>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autoPageBreaks="0"/>
  </sheetPr>
  <dimension ref="A1:BK183"/>
  <sheetViews>
    <sheetView showGridLines="0" zoomScale="90" zoomScaleNormal="90" workbookViewId="0">
      <pane xSplit="7" ySplit="4" topLeftCell="AP5" activePane="bottomRight" state="frozen"/>
      <selection pane="topRight" activeCell="H1" sqref="H1"/>
      <selection pane="bottomLeft" activeCell="A7" sqref="A7"/>
      <selection pane="bottomRight" activeCell="H4" sqref="H4"/>
    </sheetView>
  </sheetViews>
  <sheetFormatPr defaultColWidth="12.5703125" defaultRowHeight="12.75"/>
  <cols>
    <col min="1" max="1" width="1.7109375" style="1" customWidth="1"/>
    <col min="2" max="2" width="20.28515625" style="1" customWidth="1"/>
    <col min="3" max="3" width="13.7109375" style="1" customWidth="1"/>
    <col min="4" max="4" width="10.5703125" style="1" customWidth="1"/>
    <col min="5" max="5" width="0.85546875" style="1" customWidth="1"/>
    <col min="6" max="6" width="0.85546875" style="4" customWidth="1"/>
    <col min="7" max="7" width="12.140625" style="1" customWidth="1"/>
    <col min="8" max="8" width="13" style="3" customWidth="1"/>
    <col min="9" max="10" width="13" style="1" customWidth="1"/>
    <col min="11" max="11" width="13" style="2" customWidth="1"/>
    <col min="12" max="43" width="13" style="1" customWidth="1"/>
    <col min="44" max="44" width="1" style="1" customWidth="1"/>
    <col min="45" max="52" width="13" style="1" customWidth="1"/>
    <col min="53" max="53" width="15.140625" style="1" bestFit="1" customWidth="1"/>
    <col min="54" max="55" width="13.85546875" style="1" bestFit="1" customWidth="1"/>
    <col min="56" max="56" width="14.42578125" style="1" bestFit="1" customWidth="1"/>
    <col min="57" max="57" width="1.85546875" style="1" customWidth="1"/>
    <col min="58" max="59" width="15.140625" style="1" bestFit="1" customWidth="1"/>
    <col min="60" max="60" width="14.42578125" style="1" bestFit="1" customWidth="1"/>
    <col min="61" max="16384" width="12.5703125" style="1"/>
  </cols>
  <sheetData>
    <row r="1" spans="1:63" ht="19.5" thickBot="1">
      <c r="B1" s="130" t="s">
        <v>51</v>
      </c>
      <c r="C1" s="126"/>
      <c r="D1" s="126"/>
      <c r="E1" s="126"/>
      <c r="F1" s="129"/>
      <c r="G1" s="126"/>
      <c r="H1" s="128"/>
      <c r="I1" s="126"/>
      <c r="J1" s="126"/>
      <c r="K1" s="127"/>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K1" s="504"/>
    </row>
    <row r="2" spans="1:63" ht="20.25" customHeight="1">
      <c r="B2" s="531"/>
      <c r="C2" s="531"/>
      <c r="D2" s="531"/>
      <c r="H2" s="125" t="s">
        <v>50</v>
      </c>
      <c r="I2" s="123"/>
      <c r="J2" s="123"/>
      <c r="K2" s="124"/>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S2" s="532" t="s">
        <v>49</v>
      </c>
      <c r="AT2" s="532"/>
      <c r="AU2" s="532"/>
      <c r="AV2" s="532"/>
      <c r="AW2" s="532"/>
      <c r="AX2" s="532"/>
      <c r="AY2" s="532"/>
      <c r="AZ2" s="532"/>
      <c r="BA2" s="532"/>
      <c r="BB2" s="532"/>
      <c r="BC2" s="532"/>
      <c r="BD2" s="532"/>
      <c r="BF2" s="532" t="s">
        <v>48</v>
      </c>
      <c r="BG2" s="532"/>
      <c r="BH2" s="532"/>
      <c r="BK2" s="505"/>
    </row>
    <row r="3" spans="1:63" s="83" customFormat="1" ht="13.5" thickBot="1">
      <c r="A3" s="1"/>
      <c r="B3" s="122"/>
      <c r="C3" s="121"/>
      <c r="D3" s="121"/>
      <c r="E3" s="1"/>
      <c r="F3" s="4"/>
      <c r="G3" s="1"/>
      <c r="H3" s="120" t="str">
        <f t="shared" ref="H3:AQ3" si="0">"Q"&amp;CHOOSE(MONTH(H4),1,1,1,2,2,2,3,3,3,4,4,4)&amp;TEXT(H4,"yy")</f>
        <v>Q120</v>
      </c>
      <c r="I3" s="120" t="str">
        <f t="shared" si="0"/>
        <v>Q120</v>
      </c>
      <c r="J3" s="120" t="str">
        <f t="shared" si="0"/>
        <v>Q120</v>
      </c>
      <c r="K3" s="120" t="str">
        <f t="shared" si="0"/>
        <v>Q220</v>
      </c>
      <c r="L3" s="120" t="str">
        <f t="shared" si="0"/>
        <v>Q220</v>
      </c>
      <c r="M3" s="120" t="str">
        <f t="shared" si="0"/>
        <v>Q220</v>
      </c>
      <c r="N3" s="120" t="str">
        <f t="shared" si="0"/>
        <v>Q320</v>
      </c>
      <c r="O3" s="120" t="str">
        <f t="shared" si="0"/>
        <v>Q320</v>
      </c>
      <c r="P3" s="120" t="str">
        <f t="shared" si="0"/>
        <v>Q320</v>
      </c>
      <c r="Q3" s="120" t="str">
        <f t="shared" si="0"/>
        <v>Q420</v>
      </c>
      <c r="R3" s="120" t="str">
        <f t="shared" si="0"/>
        <v>Q420</v>
      </c>
      <c r="S3" s="120" t="str">
        <f t="shared" si="0"/>
        <v>Q420</v>
      </c>
      <c r="T3" s="120" t="str">
        <f t="shared" si="0"/>
        <v>Q121</v>
      </c>
      <c r="U3" s="120" t="str">
        <f t="shared" si="0"/>
        <v>Q121</v>
      </c>
      <c r="V3" s="120" t="str">
        <f t="shared" si="0"/>
        <v>Q121</v>
      </c>
      <c r="W3" s="120" t="str">
        <f t="shared" si="0"/>
        <v>Q221</v>
      </c>
      <c r="X3" s="120" t="str">
        <f t="shared" si="0"/>
        <v>Q221</v>
      </c>
      <c r="Y3" s="120" t="str">
        <f t="shared" si="0"/>
        <v>Q221</v>
      </c>
      <c r="Z3" s="120" t="str">
        <f t="shared" si="0"/>
        <v>Q321</v>
      </c>
      <c r="AA3" s="120" t="str">
        <f t="shared" si="0"/>
        <v>Q321</v>
      </c>
      <c r="AB3" s="120" t="str">
        <f t="shared" si="0"/>
        <v>Q321</v>
      </c>
      <c r="AC3" s="120" t="str">
        <f t="shared" si="0"/>
        <v>Q421</v>
      </c>
      <c r="AD3" s="120" t="str">
        <f t="shared" si="0"/>
        <v>Q421</v>
      </c>
      <c r="AE3" s="120" t="str">
        <f t="shared" si="0"/>
        <v>Q421</v>
      </c>
      <c r="AF3" s="120" t="str">
        <f t="shared" si="0"/>
        <v>Q122</v>
      </c>
      <c r="AG3" s="120" t="str">
        <f t="shared" si="0"/>
        <v>Q122</v>
      </c>
      <c r="AH3" s="120" t="str">
        <f t="shared" si="0"/>
        <v>Q122</v>
      </c>
      <c r="AI3" s="120" t="str">
        <f t="shared" si="0"/>
        <v>Q222</v>
      </c>
      <c r="AJ3" s="120" t="str">
        <f t="shared" si="0"/>
        <v>Q222</v>
      </c>
      <c r="AK3" s="120" t="str">
        <f t="shared" si="0"/>
        <v>Q222</v>
      </c>
      <c r="AL3" s="120" t="str">
        <f t="shared" si="0"/>
        <v>Q322</v>
      </c>
      <c r="AM3" s="120" t="str">
        <f t="shared" si="0"/>
        <v>Q322</v>
      </c>
      <c r="AN3" s="120" t="str">
        <f t="shared" si="0"/>
        <v>Q322</v>
      </c>
      <c r="AO3" s="120" t="str">
        <f t="shared" si="0"/>
        <v>Q422</v>
      </c>
      <c r="AP3" s="120" t="str">
        <f t="shared" si="0"/>
        <v>Q422</v>
      </c>
      <c r="AQ3" s="120" t="str">
        <f t="shared" si="0"/>
        <v>Q422</v>
      </c>
      <c r="AR3" s="1"/>
      <c r="AS3" s="119">
        <f>H4</f>
        <v>43831</v>
      </c>
      <c r="AT3" s="119">
        <f t="shared" ref="AT3:BD3" si="1">EOMONTH(AS3,3)</f>
        <v>43951</v>
      </c>
      <c r="AU3" s="119">
        <f t="shared" si="1"/>
        <v>44043</v>
      </c>
      <c r="AV3" s="119">
        <f t="shared" si="1"/>
        <v>44135</v>
      </c>
      <c r="AW3" s="119">
        <f t="shared" si="1"/>
        <v>44227</v>
      </c>
      <c r="AX3" s="119">
        <f t="shared" si="1"/>
        <v>44316</v>
      </c>
      <c r="AY3" s="119">
        <f t="shared" si="1"/>
        <v>44408</v>
      </c>
      <c r="AZ3" s="119">
        <f t="shared" si="1"/>
        <v>44500</v>
      </c>
      <c r="BA3" s="119">
        <f t="shared" si="1"/>
        <v>44592</v>
      </c>
      <c r="BB3" s="119">
        <f t="shared" si="1"/>
        <v>44681</v>
      </c>
      <c r="BC3" s="119">
        <f t="shared" si="1"/>
        <v>44773</v>
      </c>
      <c r="BD3" s="119">
        <f t="shared" si="1"/>
        <v>44865</v>
      </c>
      <c r="BE3" s="1"/>
      <c r="BF3" s="119">
        <f t="shared" ref="BF3:BH3" si="2">EOMONTH(BE3,3)</f>
        <v>121</v>
      </c>
      <c r="BG3" s="119">
        <f t="shared" si="2"/>
        <v>213</v>
      </c>
      <c r="BH3" s="119">
        <f t="shared" si="2"/>
        <v>305</v>
      </c>
      <c r="BK3" s="505"/>
    </row>
    <row r="4" spans="1:63" s="83" customFormat="1" ht="13.5" thickBot="1">
      <c r="A4" s="32" t="s">
        <v>0</v>
      </c>
      <c r="B4" s="118"/>
      <c r="C4" s="118"/>
      <c r="D4" s="118"/>
      <c r="E4" s="118"/>
      <c r="F4" s="118"/>
      <c r="G4" s="118"/>
      <c r="H4" s="117">
        <v>43831</v>
      </c>
      <c r="I4" s="116">
        <f>EOMONTH(H4,1)</f>
        <v>43890</v>
      </c>
      <c r="J4" s="116">
        <f>EOMONTH(I4,1)</f>
        <v>43921</v>
      </c>
      <c r="K4" s="116">
        <f>EOMONTH(J4,1)</f>
        <v>43951</v>
      </c>
      <c r="L4" s="116">
        <f t="shared" ref="L4:AQ4" si="3">EOMONTH(K4,1)</f>
        <v>43982</v>
      </c>
      <c r="M4" s="116">
        <f t="shared" si="3"/>
        <v>44012</v>
      </c>
      <c r="N4" s="116">
        <f t="shared" si="3"/>
        <v>44043</v>
      </c>
      <c r="O4" s="116">
        <f t="shared" si="3"/>
        <v>44074</v>
      </c>
      <c r="P4" s="116">
        <f t="shared" si="3"/>
        <v>44104</v>
      </c>
      <c r="Q4" s="116">
        <f t="shared" si="3"/>
        <v>44135</v>
      </c>
      <c r="R4" s="116">
        <f t="shared" si="3"/>
        <v>44165</v>
      </c>
      <c r="S4" s="116">
        <f t="shared" si="3"/>
        <v>44196</v>
      </c>
      <c r="T4" s="116">
        <f t="shared" si="3"/>
        <v>44227</v>
      </c>
      <c r="U4" s="116">
        <f t="shared" si="3"/>
        <v>44255</v>
      </c>
      <c r="V4" s="116">
        <f t="shared" si="3"/>
        <v>44286</v>
      </c>
      <c r="W4" s="116">
        <f t="shared" si="3"/>
        <v>44316</v>
      </c>
      <c r="X4" s="116">
        <f t="shared" si="3"/>
        <v>44347</v>
      </c>
      <c r="Y4" s="116">
        <f t="shared" si="3"/>
        <v>44377</v>
      </c>
      <c r="Z4" s="116">
        <f t="shared" si="3"/>
        <v>44408</v>
      </c>
      <c r="AA4" s="116">
        <f t="shared" si="3"/>
        <v>44439</v>
      </c>
      <c r="AB4" s="116">
        <f t="shared" si="3"/>
        <v>44469</v>
      </c>
      <c r="AC4" s="116">
        <f t="shared" si="3"/>
        <v>44500</v>
      </c>
      <c r="AD4" s="116">
        <f t="shared" si="3"/>
        <v>44530</v>
      </c>
      <c r="AE4" s="116">
        <f t="shared" si="3"/>
        <v>44561</v>
      </c>
      <c r="AF4" s="116">
        <f t="shared" si="3"/>
        <v>44592</v>
      </c>
      <c r="AG4" s="116">
        <f t="shared" si="3"/>
        <v>44620</v>
      </c>
      <c r="AH4" s="116">
        <f t="shared" si="3"/>
        <v>44651</v>
      </c>
      <c r="AI4" s="116">
        <f t="shared" si="3"/>
        <v>44681</v>
      </c>
      <c r="AJ4" s="116">
        <f t="shared" si="3"/>
        <v>44712</v>
      </c>
      <c r="AK4" s="116">
        <f t="shared" si="3"/>
        <v>44742</v>
      </c>
      <c r="AL4" s="116">
        <f t="shared" si="3"/>
        <v>44773</v>
      </c>
      <c r="AM4" s="116">
        <f t="shared" si="3"/>
        <v>44804</v>
      </c>
      <c r="AN4" s="116">
        <f t="shared" si="3"/>
        <v>44834</v>
      </c>
      <c r="AO4" s="116">
        <f t="shared" si="3"/>
        <v>44865</v>
      </c>
      <c r="AP4" s="116">
        <f t="shared" si="3"/>
        <v>44895</v>
      </c>
      <c r="AQ4" s="116">
        <f t="shared" si="3"/>
        <v>44926</v>
      </c>
      <c r="AR4" s="1"/>
      <c r="AS4" s="115" t="str">
        <f t="shared" ref="AS4:BD4" si="4">"Q"&amp;CHOOSE(MONTH(AS3),1,1,1,2,2,2,3,3,3,4,4,4)&amp;TEXT(AS3,"yy")</f>
        <v>Q120</v>
      </c>
      <c r="AT4" s="115" t="str">
        <f t="shared" si="4"/>
        <v>Q220</v>
      </c>
      <c r="AU4" s="115" t="str">
        <f t="shared" si="4"/>
        <v>Q320</v>
      </c>
      <c r="AV4" s="115" t="str">
        <f t="shared" si="4"/>
        <v>Q420</v>
      </c>
      <c r="AW4" s="115" t="str">
        <f t="shared" si="4"/>
        <v>Q121</v>
      </c>
      <c r="AX4" s="115" t="str">
        <f t="shared" si="4"/>
        <v>Q221</v>
      </c>
      <c r="AY4" s="115" t="str">
        <f t="shared" si="4"/>
        <v>Q321</v>
      </c>
      <c r="AZ4" s="115" t="str">
        <f t="shared" si="4"/>
        <v>Q421</v>
      </c>
      <c r="BA4" s="115" t="str">
        <f t="shared" si="4"/>
        <v>Q122</v>
      </c>
      <c r="BB4" s="115" t="str">
        <f t="shared" si="4"/>
        <v>Q222</v>
      </c>
      <c r="BC4" s="115" t="str">
        <f t="shared" si="4"/>
        <v>Q322</v>
      </c>
      <c r="BD4" s="115" t="str">
        <f t="shared" si="4"/>
        <v>Q422</v>
      </c>
      <c r="BE4" s="1"/>
      <c r="BF4" s="114">
        <f>YEAR(H4)</f>
        <v>2020</v>
      </c>
      <c r="BG4" s="114">
        <f>YEAR(T4)</f>
        <v>2021</v>
      </c>
      <c r="BH4" s="114">
        <f>YEAR(AF4)</f>
        <v>2022</v>
      </c>
      <c r="BK4" s="505"/>
    </row>
    <row r="5" spans="1:63">
      <c r="A5" s="32"/>
      <c r="B5" s="83"/>
      <c r="C5" s="83"/>
      <c r="D5" s="83"/>
      <c r="E5" s="87"/>
      <c r="F5" s="87"/>
      <c r="G5" s="87"/>
      <c r="H5" s="88"/>
      <c r="I5" s="87"/>
      <c r="J5" s="87"/>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S5" s="85"/>
      <c r="AT5" s="85"/>
      <c r="AU5" s="85"/>
      <c r="AV5" s="85"/>
      <c r="AW5" s="85"/>
      <c r="AX5" s="85"/>
      <c r="AY5" s="85"/>
      <c r="AZ5" s="85"/>
      <c r="BA5" s="85"/>
      <c r="BB5" s="85"/>
      <c r="BC5" s="85"/>
      <c r="BD5" s="85"/>
      <c r="BF5" s="84"/>
      <c r="BG5" s="84"/>
      <c r="BH5" s="84"/>
    </row>
    <row r="6" spans="1:63" ht="13.5" thickBot="1">
      <c r="B6" s="31" t="s">
        <v>47</v>
      </c>
      <c r="C6" s="30" t="s">
        <v>225</v>
      </c>
      <c r="D6" s="29"/>
      <c r="AS6" s="23"/>
      <c r="AT6" s="23"/>
      <c r="AU6" s="23"/>
      <c r="AV6" s="23"/>
      <c r="AW6" s="23"/>
      <c r="AX6" s="23"/>
      <c r="AY6" s="23"/>
      <c r="AZ6" s="23"/>
      <c r="BA6" s="23"/>
      <c r="BB6" s="23"/>
      <c r="BC6" s="23"/>
      <c r="BD6" s="23"/>
      <c r="BF6" s="21"/>
      <c r="BG6" s="21"/>
      <c r="BH6" s="21"/>
    </row>
    <row r="7" spans="1:63" s="4" customFormat="1">
      <c r="A7" s="1"/>
      <c r="B7" s="1"/>
      <c r="C7" s="1"/>
      <c r="D7" s="1"/>
      <c r="E7" s="1"/>
      <c r="G7" s="1"/>
      <c r="H7" s="3"/>
      <c r="I7" s="1"/>
      <c r="J7" s="1"/>
      <c r="K7" s="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23"/>
      <c r="AT7" s="23"/>
      <c r="AU7" s="23"/>
      <c r="AV7" s="23"/>
      <c r="AW7" s="23"/>
      <c r="AX7" s="23"/>
      <c r="AY7" s="23"/>
      <c r="AZ7" s="23"/>
      <c r="BA7" s="23"/>
      <c r="BB7" s="23"/>
      <c r="BC7" s="23"/>
      <c r="BD7" s="23"/>
      <c r="BE7" s="1"/>
      <c r="BF7" s="21"/>
      <c r="BG7" s="21"/>
      <c r="BH7" s="21"/>
    </row>
    <row r="8" spans="1:63">
      <c r="A8" s="4"/>
      <c r="B8" s="113" t="s">
        <v>46</v>
      </c>
      <c r="C8" s="112"/>
      <c r="D8" s="112"/>
      <c r="E8" s="112"/>
      <c r="F8" s="112"/>
      <c r="G8" s="112"/>
      <c r="H8" s="106">
        <f ca="1">'Medical Device Revenue'!E46</f>
        <v>0</v>
      </c>
      <c r="I8" s="106">
        <f ca="1">'Medical Device Revenue'!F46</f>
        <v>13000</v>
      </c>
      <c r="J8" s="106">
        <f ca="1">'Medical Device Revenue'!G46</f>
        <v>4000</v>
      </c>
      <c r="K8" s="106">
        <f ca="1">'Medical Device Revenue'!H46</f>
        <v>18000</v>
      </c>
      <c r="L8" s="106">
        <f ca="1">'Medical Device Revenue'!I46</f>
        <v>10000</v>
      </c>
      <c r="M8" s="106">
        <f ca="1">'Medical Device Revenue'!J46</f>
        <v>12000</v>
      </c>
      <c r="N8" s="106">
        <f ca="1">'Medical Device Revenue'!K46</f>
        <v>40000</v>
      </c>
      <c r="O8" s="106">
        <f ca="1">'Medical Device Revenue'!L46</f>
        <v>24000</v>
      </c>
      <c r="P8" s="106">
        <f ca="1">'Medical Device Revenue'!M46</f>
        <v>41000</v>
      </c>
      <c r="Q8" s="106">
        <f ca="1">'Medical Device Revenue'!N46</f>
        <v>61000</v>
      </c>
      <c r="R8" s="106">
        <f ca="1">'Medical Device Revenue'!O46</f>
        <v>47000</v>
      </c>
      <c r="S8" s="106">
        <f ca="1">'Medical Device Revenue'!P46</f>
        <v>65000</v>
      </c>
      <c r="T8" s="106">
        <f ca="1">'Medical Device Revenue'!Q46</f>
        <v>61000</v>
      </c>
      <c r="U8" s="106">
        <f ca="1">'Medical Device Revenue'!R46</f>
        <v>106000</v>
      </c>
      <c r="V8" s="106">
        <f ca="1">'Medical Device Revenue'!S46</f>
        <v>96000</v>
      </c>
      <c r="W8" s="106">
        <f ca="1">'Medical Device Revenue'!T46</f>
        <v>107000</v>
      </c>
      <c r="X8" s="106">
        <f ca="1">'Medical Device Revenue'!U46</f>
        <v>118000</v>
      </c>
      <c r="Y8" s="106">
        <f ca="1">'Medical Device Revenue'!V46</f>
        <v>141000</v>
      </c>
      <c r="Z8" s="106">
        <f ca="1">'Medical Device Revenue'!W46</f>
        <v>169000</v>
      </c>
      <c r="AA8" s="106">
        <f ca="1">'Medical Device Revenue'!X46</f>
        <v>176000</v>
      </c>
      <c r="AB8" s="106">
        <f ca="1">'Medical Device Revenue'!Y46</f>
        <v>221000</v>
      </c>
      <c r="AC8" s="106">
        <f ca="1">'Medical Device Revenue'!Z46</f>
        <v>208000</v>
      </c>
      <c r="AD8" s="106">
        <f ca="1">'Medical Device Revenue'!AA46</f>
        <v>264000</v>
      </c>
      <c r="AE8" s="106">
        <f ca="1">'Medical Device Revenue'!AB46</f>
        <v>306000</v>
      </c>
      <c r="AF8" s="106">
        <f ca="1">'Medical Device Revenue'!AC46</f>
        <v>277000</v>
      </c>
      <c r="AG8" s="106">
        <f ca="1">'Medical Device Revenue'!AD46</f>
        <v>335000</v>
      </c>
      <c r="AH8" s="106">
        <f ca="1">'Medical Device Revenue'!AE46</f>
        <v>363000</v>
      </c>
      <c r="AI8" s="106">
        <f ca="1">'Medical Device Revenue'!AF46</f>
        <v>392000</v>
      </c>
      <c r="AJ8" s="106">
        <f ca="1">'Medical Device Revenue'!AG46</f>
        <v>420000</v>
      </c>
      <c r="AK8" s="106">
        <f ca="1">'Medical Device Revenue'!AH46</f>
        <v>463000</v>
      </c>
      <c r="AL8" s="106">
        <f ca="1">'Medical Device Revenue'!AI46</f>
        <v>483000</v>
      </c>
      <c r="AM8" s="106">
        <f ca="1">'Medical Device Revenue'!AJ46</f>
        <v>524000</v>
      </c>
      <c r="AN8" s="106">
        <f ca="1">'Medical Device Revenue'!AK46</f>
        <v>559000</v>
      </c>
      <c r="AO8" s="106">
        <f ca="1">'Medical Device Revenue'!AL46</f>
        <v>582000</v>
      </c>
      <c r="AP8" s="106">
        <f ca="1">'Medical Device Revenue'!AM46</f>
        <v>628000</v>
      </c>
      <c r="AQ8" s="106">
        <f ca="1">'Medical Device Revenue'!AN46</f>
        <v>678000</v>
      </c>
      <c r="AR8" s="17"/>
      <c r="AS8" s="108">
        <f ca="1">SUM(H8:J8)</f>
        <v>17000</v>
      </c>
      <c r="AT8" s="108">
        <f ca="1">SUM(K8:M8)</f>
        <v>40000</v>
      </c>
      <c r="AU8" s="108">
        <f ca="1">SUM(N8:P8)</f>
        <v>105000</v>
      </c>
      <c r="AV8" s="108">
        <f ca="1">SUM(Q8:S8)</f>
        <v>173000</v>
      </c>
      <c r="AW8" s="108">
        <f ca="1">SUM(T8:V8)</f>
        <v>263000</v>
      </c>
      <c r="AX8" s="108">
        <f ca="1">SUM(W8:Y8)</f>
        <v>366000</v>
      </c>
      <c r="AY8" s="108">
        <f ca="1">SUM(Z8:AB8)</f>
        <v>566000</v>
      </c>
      <c r="AZ8" s="108">
        <f ca="1">SUM(AC8:AE8)</f>
        <v>778000</v>
      </c>
      <c r="BA8" s="108">
        <f ca="1">SUM(AF8:AH8)</f>
        <v>975000</v>
      </c>
      <c r="BB8" s="108">
        <f ca="1">SUM(AI8:AK8)</f>
        <v>1275000</v>
      </c>
      <c r="BC8" s="108">
        <f ca="1">SUM(AL8:AN8)</f>
        <v>1566000</v>
      </c>
      <c r="BD8" s="108">
        <f ca="1">SUM(AO8:AQ8)</f>
        <v>1888000</v>
      </c>
      <c r="BE8" s="17"/>
      <c r="BF8" s="111">
        <f ca="1">SUM(AS8:AV8)</f>
        <v>335000</v>
      </c>
      <c r="BG8" s="111">
        <f ca="1">SUM(AW8:AZ8)</f>
        <v>1973000</v>
      </c>
      <c r="BH8" s="111">
        <f ca="1">SUM(BA8:BD8)</f>
        <v>5704000</v>
      </c>
    </row>
    <row r="9" spans="1:63" s="4" customFormat="1">
      <c r="B9" s="110" t="s">
        <v>45</v>
      </c>
      <c r="C9" s="41"/>
      <c r="D9" s="41"/>
      <c r="E9" s="41"/>
      <c r="F9" s="41"/>
      <c r="G9" s="41"/>
      <c r="H9" s="109">
        <f ca="1">'Medical Device Revenue'!E47</f>
        <v>0</v>
      </c>
      <c r="I9" s="109">
        <f ca="1">'Medical Device Revenue'!F47</f>
        <v>5700</v>
      </c>
      <c r="J9" s="109">
        <f ca="1">'Medical Device Revenue'!G47</f>
        <v>800</v>
      </c>
      <c r="K9" s="109">
        <f ca="1">'Medical Device Revenue'!H47</f>
        <v>6600</v>
      </c>
      <c r="L9" s="109">
        <f ca="1">'Medical Device Revenue'!I47</f>
        <v>1800</v>
      </c>
      <c r="M9" s="109">
        <f ca="1">'Medical Device Revenue'!J47</f>
        <v>2000</v>
      </c>
      <c r="N9" s="109">
        <f ca="1">'Medical Device Revenue'!K47</f>
        <v>13600</v>
      </c>
      <c r="O9" s="109">
        <f ca="1">'Medical Device Revenue'!L47</f>
        <v>4000</v>
      </c>
      <c r="P9" s="109">
        <f ca="1">'Medical Device Revenue'!M47</f>
        <v>10100</v>
      </c>
      <c r="Q9" s="109">
        <f ca="1">'Medical Device Revenue'!N47</f>
        <v>16900</v>
      </c>
      <c r="R9" s="109">
        <f ca="1">'Medical Device Revenue'!O47</f>
        <v>7500</v>
      </c>
      <c r="S9" s="109">
        <f ca="1">'Medical Device Revenue'!P47</f>
        <v>13700</v>
      </c>
      <c r="T9" s="109">
        <f ca="1">'Medical Device Revenue'!Q47</f>
        <v>9300</v>
      </c>
      <c r="U9" s="109">
        <f ca="1">'Medical Device Revenue'!R47</f>
        <v>27000</v>
      </c>
      <c r="V9" s="109">
        <f ca="1">'Medical Device Revenue'!S47</f>
        <v>18400</v>
      </c>
      <c r="W9" s="109">
        <f ca="1">'Medical Device Revenue'!T47</f>
        <v>19900</v>
      </c>
      <c r="X9" s="109">
        <f ca="1">'Medical Device Revenue'!U47</f>
        <v>21400</v>
      </c>
      <c r="Y9" s="109">
        <f ca="1">'Medical Device Revenue'!V47</f>
        <v>28500</v>
      </c>
      <c r="Z9" s="109">
        <f ca="1">'Medical Device Revenue'!W47</f>
        <v>36500</v>
      </c>
      <c r="AA9" s="109">
        <f ca="1">'Medical Device Revenue'!X47</f>
        <v>34000</v>
      </c>
      <c r="AB9" s="109">
        <f ca="1">'Medical Device Revenue'!Y47</f>
        <v>48100</v>
      </c>
      <c r="AC9" s="109">
        <f ca="1">'Medical Device Revenue'!Z47</f>
        <v>35200</v>
      </c>
      <c r="AD9" s="109">
        <f ca="1">'Medical Device Revenue'!AA47</f>
        <v>54400</v>
      </c>
      <c r="AE9" s="109">
        <f ca="1">'Medical Device Revenue'!AB47</f>
        <v>64600</v>
      </c>
      <c r="AF9" s="109">
        <f ca="1">'Medical Device Revenue'!AC47</f>
        <v>41700</v>
      </c>
      <c r="AG9" s="109">
        <f ca="1">'Medical Device Revenue'!AD47</f>
        <v>60700</v>
      </c>
      <c r="AH9" s="109">
        <f ca="1">'Medical Device Revenue'!AE47</f>
        <v>64700</v>
      </c>
      <c r="AI9" s="109">
        <f ca="1">'Medical Device Revenue'!AF47</f>
        <v>68800</v>
      </c>
      <c r="AJ9" s="109">
        <f ca="1">'Medical Device Revenue'!AG47</f>
        <v>72800</v>
      </c>
      <c r="AK9" s="109">
        <f ca="1">'Medical Device Revenue'!AH47</f>
        <v>82700</v>
      </c>
      <c r="AL9" s="109">
        <f ca="1">'Medical Device Revenue'!AI47</f>
        <v>81900</v>
      </c>
      <c r="AM9" s="109">
        <f ca="1">'Medical Device Revenue'!AJ47</f>
        <v>91600</v>
      </c>
      <c r="AN9" s="109">
        <f ca="1">'Medical Device Revenue'!AK47</f>
        <v>96700</v>
      </c>
      <c r="AO9" s="109">
        <f ca="1">'Medical Device Revenue'!AL47</f>
        <v>96200</v>
      </c>
      <c r="AP9" s="109">
        <f ca="1">'Medical Device Revenue'!AM47</f>
        <v>106400</v>
      </c>
      <c r="AQ9" s="109">
        <f ca="1">'Medical Device Revenue'!AN47</f>
        <v>117400</v>
      </c>
      <c r="AR9" s="106"/>
      <c r="AS9" s="108">
        <f ca="1">SUM(H9:J9)</f>
        <v>6500</v>
      </c>
      <c r="AT9" s="108">
        <f ca="1">SUM(K9:M9)</f>
        <v>10400</v>
      </c>
      <c r="AU9" s="108">
        <f ca="1">SUM(N9:P9)</f>
        <v>27700</v>
      </c>
      <c r="AV9" s="108">
        <f ca="1">SUM(Q9:S9)</f>
        <v>38100</v>
      </c>
      <c r="AW9" s="108">
        <f ca="1">SUM(T9:V9)</f>
        <v>54700</v>
      </c>
      <c r="AX9" s="108">
        <f ca="1">SUM(W9:Y9)</f>
        <v>69800</v>
      </c>
      <c r="AY9" s="108">
        <f ca="1">SUM(Z9:AB9)</f>
        <v>118600</v>
      </c>
      <c r="AZ9" s="108">
        <f ca="1">SUM(AC9:AE9)</f>
        <v>154200</v>
      </c>
      <c r="BA9" s="108">
        <f ca="1">SUM(AF9:AH9)</f>
        <v>167100</v>
      </c>
      <c r="BB9" s="108">
        <f ca="1">SUM(AI9:AK9)</f>
        <v>224300</v>
      </c>
      <c r="BC9" s="108">
        <f ca="1">SUM(AL9:AN9)</f>
        <v>270200</v>
      </c>
      <c r="BD9" s="108">
        <f ca="1">SUM(AO9:AQ9)</f>
        <v>320000</v>
      </c>
      <c r="BE9" s="106"/>
      <c r="BF9" s="108">
        <f ca="1">SUM(AS9:AV9)</f>
        <v>82700</v>
      </c>
      <c r="BG9" s="108">
        <f ca="1">SUM(AW9:AZ9)</f>
        <v>397300</v>
      </c>
      <c r="BH9" s="108">
        <f ca="1">SUM(BA9:BD9)</f>
        <v>981600</v>
      </c>
      <c r="BI9" s="107"/>
      <c r="BJ9" s="107"/>
      <c r="BK9" s="107"/>
    </row>
    <row r="10" spans="1:63">
      <c r="B10" s="103" t="s">
        <v>44</v>
      </c>
      <c r="C10" s="32"/>
      <c r="D10" s="32"/>
      <c r="E10" s="32"/>
      <c r="F10" s="103"/>
      <c r="G10" s="32"/>
      <c r="H10" s="106">
        <f ca="1">H8-H9</f>
        <v>0</v>
      </c>
      <c r="I10" s="105">
        <f ca="1">I8-I9</f>
        <v>7300</v>
      </c>
      <c r="J10" s="105">
        <f ca="1">J8-J9</f>
        <v>3200</v>
      </c>
      <c r="K10" s="105">
        <f ca="1">K8-K9</f>
        <v>11400</v>
      </c>
      <c r="L10" s="105">
        <f ca="1">L8-L9</f>
        <v>8200</v>
      </c>
      <c r="M10" s="105">
        <f t="shared" ref="M10:AQ10" ca="1" si="5">M8-M9</f>
        <v>10000</v>
      </c>
      <c r="N10" s="105">
        <f t="shared" ca="1" si="5"/>
        <v>26400</v>
      </c>
      <c r="O10" s="105">
        <f t="shared" ca="1" si="5"/>
        <v>20000</v>
      </c>
      <c r="P10" s="105">
        <f t="shared" ca="1" si="5"/>
        <v>30900</v>
      </c>
      <c r="Q10" s="105">
        <f t="shared" ca="1" si="5"/>
        <v>44100</v>
      </c>
      <c r="R10" s="105">
        <f t="shared" ca="1" si="5"/>
        <v>39500</v>
      </c>
      <c r="S10" s="105">
        <f t="shared" ca="1" si="5"/>
        <v>51300</v>
      </c>
      <c r="T10" s="105">
        <f t="shared" ca="1" si="5"/>
        <v>51700</v>
      </c>
      <c r="U10" s="105">
        <f t="shared" ca="1" si="5"/>
        <v>79000</v>
      </c>
      <c r="V10" s="105">
        <f t="shared" ca="1" si="5"/>
        <v>77600</v>
      </c>
      <c r="W10" s="105">
        <f t="shared" ca="1" si="5"/>
        <v>87100</v>
      </c>
      <c r="X10" s="105">
        <f t="shared" ca="1" si="5"/>
        <v>96600</v>
      </c>
      <c r="Y10" s="105">
        <f t="shared" ca="1" si="5"/>
        <v>112500</v>
      </c>
      <c r="Z10" s="105">
        <f t="shared" ca="1" si="5"/>
        <v>132500</v>
      </c>
      <c r="AA10" s="105">
        <f t="shared" ca="1" si="5"/>
        <v>142000</v>
      </c>
      <c r="AB10" s="105">
        <f t="shared" ca="1" si="5"/>
        <v>172900</v>
      </c>
      <c r="AC10" s="105">
        <f t="shared" ca="1" si="5"/>
        <v>172800</v>
      </c>
      <c r="AD10" s="105">
        <f t="shared" ca="1" si="5"/>
        <v>209600</v>
      </c>
      <c r="AE10" s="105">
        <f t="shared" ca="1" si="5"/>
        <v>241400</v>
      </c>
      <c r="AF10" s="105">
        <f t="shared" ca="1" si="5"/>
        <v>235300</v>
      </c>
      <c r="AG10" s="105">
        <f t="shared" ca="1" si="5"/>
        <v>274300</v>
      </c>
      <c r="AH10" s="105">
        <f t="shared" ca="1" si="5"/>
        <v>298300</v>
      </c>
      <c r="AI10" s="105">
        <f t="shared" ca="1" si="5"/>
        <v>323200</v>
      </c>
      <c r="AJ10" s="105">
        <f t="shared" ca="1" si="5"/>
        <v>347200</v>
      </c>
      <c r="AK10" s="105">
        <f t="shared" ca="1" si="5"/>
        <v>380300</v>
      </c>
      <c r="AL10" s="105">
        <f t="shared" ca="1" si="5"/>
        <v>401100</v>
      </c>
      <c r="AM10" s="105">
        <f t="shared" ca="1" si="5"/>
        <v>432400</v>
      </c>
      <c r="AN10" s="105">
        <f t="shared" ca="1" si="5"/>
        <v>462300</v>
      </c>
      <c r="AO10" s="105">
        <f t="shared" ca="1" si="5"/>
        <v>485800</v>
      </c>
      <c r="AP10" s="105">
        <f t="shared" ca="1" si="5"/>
        <v>521600</v>
      </c>
      <c r="AQ10" s="105">
        <f t="shared" ca="1" si="5"/>
        <v>560600</v>
      </c>
      <c r="AR10" s="17"/>
      <c r="AS10" s="36">
        <f ca="1">SUM(H10:J10)</f>
        <v>10500</v>
      </c>
      <c r="AT10" s="36">
        <f ca="1">SUM(K10:M10)</f>
        <v>29600</v>
      </c>
      <c r="AU10" s="36">
        <f ca="1">SUM(N10:P10)</f>
        <v>77300</v>
      </c>
      <c r="AV10" s="36">
        <f ca="1">SUM(Q10:S10)</f>
        <v>134900</v>
      </c>
      <c r="AW10" s="36">
        <f ca="1">SUM(T10:V10)</f>
        <v>208300</v>
      </c>
      <c r="AX10" s="36">
        <f ca="1">SUM(W10:Y10)</f>
        <v>296200</v>
      </c>
      <c r="AY10" s="36">
        <f ca="1">SUM(Z10:AB10)</f>
        <v>447400</v>
      </c>
      <c r="AZ10" s="36">
        <f ca="1">SUM(AC10:AE10)</f>
        <v>623800</v>
      </c>
      <c r="BA10" s="36">
        <f ca="1">SUM(AF10:AH10)</f>
        <v>807900</v>
      </c>
      <c r="BB10" s="36">
        <f ca="1">SUM(AI10:AK10)</f>
        <v>1050700</v>
      </c>
      <c r="BC10" s="36">
        <f ca="1">SUM(AL10:AN10)</f>
        <v>1295800</v>
      </c>
      <c r="BD10" s="36">
        <f ca="1">SUM(AO10:AQ10)</f>
        <v>1568000</v>
      </c>
      <c r="BE10" s="17"/>
      <c r="BF10" s="36">
        <f ca="1">SUM(AS10:AV10)</f>
        <v>252300</v>
      </c>
      <c r="BG10" s="36">
        <f ca="1">SUM(AW10:AZ10)</f>
        <v>1575700</v>
      </c>
      <c r="BH10" s="36">
        <f ca="1">SUM(BA10:BD10)</f>
        <v>4722400</v>
      </c>
    </row>
    <row r="11" spans="1:63">
      <c r="B11" s="104" t="s">
        <v>35</v>
      </c>
      <c r="C11" s="32"/>
      <c r="D11" s="32"/>
      <c r="E11" s="32"/>
      <c r="F11" s="103"/>
      <c r="G11" s="32"/>
      <c r="H11" s="15" t="str">
        <f t="shared" ref="H11:AQ11" ca="1" si="6">IF(ISNUMBER(H10/H8),H10/H8,"n/a ")</f>
        <v xml:space="preserve">n/a </v>
      </c>
      <c r="I11" s="15">
        <f t="shared" ca="1" si="6"/>
        <v>0.56153846153846154</v>
      </c>
      <c r="J11" s="15">
        <f t="shared" ca="1" si="6"/>
        <v>0.8</v>
      </c>
      <c r="K11" s="15">
        <f t="shared" ca="1" si="6"/>
        <v>0.6333333333333333</v>
      </c>
      <c r="L11" s="15">
        <f t="shared" ca="1" si="6"/>
        <v>0.82</v>
      </c>
      <c r="M11" s="15">
        <f t="shared" ca="1" si="6"/>
        <v>0.83333333333333337</v>
      </c>
      <c r="N11" s="15">
        <f t="shared" ca="1" si="6"/>
        <v>0.66</v>
      </c>
      <c r="O11" s="15">
        <f t="shared" ca="1" si="6"/>
        <v>0.83333333333333337</v>
      </c>
      <c r="P11" s="15">
        <f t="shared" ca="1" si="6"/>
        <v>0.75365853658536586</v>
      </c>
      <c r="Q11" s="15">
        <f t="shared" ca="1" si="6"/>
        <v>0.72295081967213115</v>
      </c>
      <c r="R11" s="15">
        <f t="shared" ca="1" si="6"/>
        <v>0.84042553191489366</v>
      </c>
      <c r="S11" s="15">
        <f t="shared" ca="1" si="6"/>
        <v>0.78923076923076918</v>
      </c>
      <c r="T11" s="15">
        <f t="shared" ca="1" si="6"/>
        <v>0.84754098360655739</v>
      </c>
      <c r="U11" s="15">
        <f t="shared" ca="1" si="6"/>
        <v>0.74528301886792447</v>
      </c>
      <c r="V11" s="15">
        <f t="shared" ca="1" si="6"/>
        <v>0.80833333333333335</v>
      </c>
      <c r="W11" s="15">
        <f t="shared" ca="1" si="6"/>
        <v>0.81401869158878504</v>
      </c>
      <c r="X11" s="15">
        <f t="shared" ca="1" si="6"/>
        <v>0.81864406779661014</v>
      </c>
      <c r="Y11" s="15">
        <f t="shared" ca="1" si="6"/>
        <v>0.7978723404255319</v>
      </c>
      <c r="Z11" s="15">
        <f t="shared" ca="1" si="6"/>
        <v>0.78402366863905326</v>
      </c>
      <c r="AA11" s="15">
        <f t="shared" ca="1" si="6"/>
        <v>0.80681818181818177</v>
      </c>
      <c r="AB11" s="15">
        <f t="shared" ca="1" si="6"/>
        <v>0.78235294117647058</v>
      </c>
      <c r="AC11" s="15">
        <f t="shared" ca="1" si="6"/>
        <v>0.83076923076923082</v>
      </c>
      <c r="AD11" s="15">
        <f t="shared" ca="1" si="6"/>
        <v>0.79393939393939394</v>
      </c>
      <c r="AE11" s="15">
        <f t="shared" ca="1" si="6"/>
        <v>0.78888888888888886</v>
      </c>
      <c r="AF11" s="15">
        <f t="shared" ca="1" si="6"/>
        <v>0.84945848375451261</v>
      </c>
      <c r="AG11" s="15">
        <f t="shared" ca="1" si="6"/>
        <v>0.81880597014925371</v>
      </c>
      <c r="AH11" s="15">
        <f t="shared" ca="1" si="6"/>
        <v>0.82176308539944909</v>
      </c>
      <c r="AI11" s="15">
        <f t="shared" ca="1" si="6"/>
        <v>0.82448979591836735</v>
      </c>
      <c r="AJ11" s="15">
        <f t="shared" ca="1" si="6"/>
        <v>0.82666666666666666</v>
      </c>
      <c r="AK11" s="15">
        <f t="shared" ca="1" si="6"/>
        <v>0.82138228941684666</v>
      </c>
      <c r="AL11" s="15">
        <f t="shared" ca="1" si="6"/>
        <v>0.83043478260869563</v>
      </c>
      <c r="AM11" s="15">
        <f t="shared" ca="1" si="6"/>
        <v>0.82519083969465645</v>
      </c>
      <c r="AN11" s="15">
        <f t="shared" ca="1" si="6"/>
        <v>0.82701252236135958</v>
      </c>
      <c r="AO11" s="15">
        <f t="shared" ca="1" si="6"/>
        <v>0.83470790378006876</v>
      </c>
      <c r="AP11" s="15">
        <f t="shared" ca="1" si="6"/>
        <v>0.83057324840764335</v>
      </c>
      <c r="AQ11" s="15">
        <f t="shared" ca="1" si="6"/>
        <v>0.82684365781710911</v>
      </c>
      <c r="AR11" s="102"/>
      <c r="AS11" s="89">
        <f t="shared" ref="AS11:BD11" ca="1" si="7">IF(ISNUMBER(AS10/AS8),AS10/AS8,"n/a ")</f>
        <v>0.61764705882352944</v>
      </c>
      <c r="AT11" s="89">
        <f t="shared" ca="1" si="7"/>
        <v>0.74</v>
      </c>
      <c r="AU11" s="89">
        <f t="shared" ca="1" si="7"/>
        <v>0.73619047619047617</v>
      </c>
      <c r="AV11" s="89">
        <f t="shared" ca="1" si="7"/>
        <v>0.7797687861271676</v>
      </c>
      <c r="AW11" s="89">
        <f t="shared" ca="1" si="7"/>
        <v>0.79201520912547529</v>
      </c>
      <c r="AX11" s="89">
        <f t="shared" ca="1" si="7"/>
        <v>0.80928961748633876</v>
      </c>
      <c r="AY11" s="89">
        <f t="shared" ca="1" si="7"/>
        <v>0.79045936395759719</v>
      </c>
      <c r="AZ11" s="89">
        <f t="shared" ca="1" si="7"/>
        <v>0.80179948586118255</v>
      </c>
      <c r="BA11" s="89">
        <f t="shared" ca="1" si="7"/>
        <v>0.82861538461538464</v>
      </c>
      <c r="BB11" s="89">
        <f t="shared" ca="1" si="7"/>
        <v>0.82407843137254899</v>
      </c>
      <c r="BC11" s="89">
        <f t="shared" ca="1" si="7"/>
        <v>0.82745849297573437</v>
      </c>
      <c r="BD11" s="89">
        <f t="shared" ca="1" si="7"/>
        <v>0.83050847457627119</v>
      </c>
      <c r="BE11" s="102"/>
      <c r="BF11" s="89">
        <f ca="1">IF(ISNUMBER(BF10/BF8),BF10/BF8,"n/a ")</f>
        <v>0.75313432835820893</v>
      </c>
      <c r="BG11" s="89">
        <f ca="1">IF(ISNUMBER(BG10/BG8),BG10/BG8,"n/a ")</f>
        <v>0.79863152559553974</v>
      </c>
      <c r="BH11" s="89">
        <f ca="1">IF(ISNUMBER(BH10/BH8),BH10/BH8,"n/a ")</f>
        <v>0.82791023842917255</v>
      </c>
    </row>
    <row r="12" spans="1:63">
      <c r="AS12" s="23"/>
      <c r="AT12" s="23"/>
      <c r="AU12" s="23"/>
      <c r="AV12" s="23"/>
      <c r="AW12" s="23"/>
      <c r="AX12" s="23"/>
      <c r="AY12" s="23"/>
      <c r="AZ12" s="23"/>
      <c r="BA12" s="22"/>
      <c r="BB12" s="22"/>
      <c r="BC12" s="22"/>
      <c r="BD12" s="22"/>
      <c r="BF12" s="21"/>
      <c r="BG12" s="21"/>
      <c r="BH12" s="21"/>
    </row>
    <row r="13" spans="1:63">
      <c r="B13" s="4" t="s">
        <v>43</v>
      </c>
      <c r="AS13" s="23"/>
      <c r="AT13" s="23"/>
      <c r="AU13" s="23"/>
      <c r="AV13" s="23"/>
      <c r="AW13" s="23"/>
      <c r="AX13" s="23"/>
      <c r="AY13" s="23"/>
      <c r="AZ13" s="23"/>
      <c r="BA13" s="22"/>
      <c r="BB13" s="22"/>
      <c r="BC13" s="22"/>
      <c r="BD13" s="22"/>
      <c r="BF13" s="21"/>
      <c r="BG13" s="21"/>
      <c r="BH13" s="21"/>
    </row>
    <row r="14" spans="1:63">
      <c r="B14" s="101" t="str">
        <f>PROPER(Sales!B3)&amp;" Expense"</f>
        <v>Sales Expense</v>
      </c>
      <c r="H14" s="5">
        <f ca="1">Sales!F51</f>
        <v>16298.75</v>
      </c>
      <c r="I14" s="5">
        <f ca="1">Sales!G51</f>
        <v>46806.25</v>
      </c>
      <c r="J14" s="5">
        <f ca="1">Sales!H51</f>
        <v>40176.25</v>
      </c>
      <c r="K14" s="5">
        <f ca="1">Sales!I51</f>
        <v>57455</v>
      </c>
      <c r="L14" s="5">
        <f ca="1">Sales!J51</f>
        <v>53895</v>
      </c>
      <c r="M14" s="5">
        <f ca="1">Sales!K51</f>
        <v>73300</v>
      </c>
      <c r="N14" s="5">
        <f ca="1">Sales!L51</f>
        <v>88558.75</v>
      </c>
      <c r="O14" s="5">
        <f ca="1">Sales!M51</f>
        <v>84438.75</v>
      </c>
      <c r="P14" s="5">
        <f ca="1">Sales!N51</f>
        <v>85628.75</v>
      </c>
      <c r="Q14" s="5">
        <f ca="1">Sales!O51</f>
        <v>87028.75</v>
      </c>
      <c r="R14" s="5">
        <f ca="1">Sales!P51</f>
        <v>98392.5</v>
      </c>
      <c r="S14" s="5">
        <f ca="1">Sales!Q51</f>
        <v>108996.25</v>
      </c>
      <c r="T14" s="5">
        <f ca="1">Sales!R51</f>
        <v>105983.21250000001</v>
      </c>
      <c r="U14" s="5">
        <f ca="1">Sales!S51</f>
        <v>109667.1375</v>
      </c>
      <c r="V14" s="5">
        <f ca="1">Sales!T51</f>
        <v>108967.1375</v>
      </c>
      <c r="W14" s="5">
        <f ca="1">Sales!U51</f>
        <v>126302.85</v>
      </c>
      <c r="X14" s="5">
        <f ca="1">Sales!V51</f>
        <v>124072.85</v>
      </c>
      <c r="Y14" s="5">
        <f ca="1">Sales!W51</f>
        <v>126038.8</v>
      </c>
      <c r="Z14" s="5">
        <f ca="1">Sales!X51</f>
        <v>128265.7625</v>
      </c>
      <c r="AA14" s="5">
        <f ca="1">Sales!Y51</f>
        <v>128755.7625</v>
      </c>
      <c r="AB14" s="5">
        <f ca="1">Sales!Z51</f>
        <v>131905.76250000001</v>
      </c>
      <c r="AC14" s="5">
        <f ca="1">Sales!AA51</f>
        <v>130995.7625</v>
      </c>
      <c r="AD14" s="5">
        <f ca="1">Sales!AB51</f>
        <v>135064.07500000001</v>
      </c>
      <c r="AE14" s="5">
        <f ca="1">Sales!AC51</f>
        <v>154451.13750000001</v>
      </c>
      <c r="AF14" s="5">
        <f ca="1">Sales!AD51</f>
        <v>149421.13750000001</v>
      </c>
      <c r="AG14" s="5">
        <f ca="1">Sales!AE51</f>
        <v>169779.88750000001</v>
      </c>
      <c r="AH14" s="5">
        <f ca="1">Sales!AF51</f>
        <v>168739.88750000001</v>
      </c>
      <c r="AI14" s="5">
        <f ca="1">Sales!AG51</f>
        <v>171036.85</v>
      </c>
      <c r="AJ14" s="5">
        <f ca="1">Sales!AH51</f>
        <v>189295.6</v>
      </c>
      <c r="AK14" s="5">
        <f ca="1">Sales!AI51</f>
        <v>189305.60000000001</v>
      </c>
      <c r="AL14" s="5">
        <f ca="1">Sales!AJ51</f>
        <v>190705.6</v>
      </c>
      <c r="AM14" s="5">
        <f ca="1">Sales!AK51</f>
        <v>209874.35</v>
      </c>
      <c r="AN14" s="5">
        <f ca="1">Sales!AL51</f>
        <v>209324.35</v>
      </c>
      <c r="AO14" s="5">
        <f ca="1">Sales!AM51</f>
        <v>210934.35</v>
      </c>
      <c r="AP14" s="5">
        <f ca="1">Sales!AN51</f>
        <v>230453.1</v>
      </c>
      <c r="AQ14" s="5">
        <f ca="1">Sales!AO51</f>
        <v>231220.06250000003</v>
      </c>
      <c r="AS14" s="28">
        <f t="shared" ref="AS14:AS19" ca="1" si="8">SUM(H14:J14)</f>
        <v>103281.25</v>
      </c>
      <c r="AT14" s="28">
        <f t="shared" ref="AT14:AT19" ca="1" si="9">SUM(K14:M14)</f>
        <v>184650</v>
      </c>
      <c r="AU14" s="28">
        <f t="shared" ref="AU14:AU19" ca="1" si="10">SUM(N14:P14)</f>
        <v>258626.25</v>
      </c>
      <c r="AV14" s="28">
        <f t="shared" ref="AV14:AV19" ca="1" si="11">SUM(Q14:S14)</f>
        <v>294417.5</v>
      </c>
      <c r="AW14" s="28">
        <f t="shared" ref="AW14:AW19" ca="1" si="12">SUM(T14:V14)</f>
        <v>324617.48749999999</v>
      </c>
      <c r="AX14" s="28">
        <f t="shared" ref="AX14:AX19" ca="1" si="13">SUM(W14:Y14)</f>
        <v>376414.5</v>
      </c>
      <c r="AY14" s="28">
        <f t="shared" ref="AY14:AY19" ca="1" si="14">SUM(Z14:AB14)</f>
        <v>388927.28749999998</v>
      </c>
      <c r="AZ14" s="28">
        <f t="shared" ref="AZ14:AZ19" ca="1" si="15">SUM(AC14:AE14)</f>
        <v>420510.97500000003</v>
      </c>
      <c r="BA14" s="28">
        <f t="shared" ref="BA14:BA19" ca="1" si="16">SUM(AF14:AH14)</f>
        <v>487940.91250000003</v>
      </c>
      <c r="BB14" s="28">
        <f t="shared" ref="BB14:BB19" ca="1" si="17">SUM(AI14:AK14)</f>
        <v>549638.05000000005</v>
      </c>
      <c r="BC14" s="28">
        <f t="shared" ref="BC14:BC19" ca="1" si="18">SUM(AL14:AN14)</f>
        <v>609904.30000000005</v>
      </c>
      <c r="BD14" s="81">
        <f t="shared" ref="BD14:BD19" ca="1" si="19">SUM(AO14:AQ14)</f>
        <v>672607.51250000007</v>
      </c>
      <c r="BF14" s="81">
        <f t="shared" ref="BF14:BF19" ca="1" si="20">SUM(AS14:AV14)</f>
        <v>840975</v>
      </c>
      <c r="BG14" s="81">
        <f t="shared" ref="BG14:BG19" ca="1" si="21">SUM(AW14:AZ14)</f>
        <v>1510470.25</v>
      </c>
      <c r="BH14" s="81">
        <f t="shared" ref="BH14:BH19" ca="1" si="22">SUM(BA14:BD14)</f>
        <v>2320090.7750000004</v>
      </c>
    </row>
    <row r="15" spans="1:63">
      <c r="B15" s="101" t="str">
        <f>PROPER(Marketing!B4)&amp;" Expense"</f>
        <v>Marketing Expense</v>
      </c>
      <c r="H15" s="5">
        <f>+Marketing!F54</f>
        <v>7000</v>
      </c>
      <c r="I15" s="5">
        <f>+Marketing!G54</f>
        <v>7000</v>
      </c>
      <c r="J15" s="5">
        <f>+Marketing!H54</f>
        <v>48490</v>
      </c>
      <c r="K15" s="5">
        <f>+Marketing!I54</f>
        <v>20490</v>
      </c>
      <c r="L15" s="5">
        <f>+Marketing!J54</f>
        <v>20490</v>
      </c>
      <c r="M15" s="5">
        <f>+Marketing!K54</f>
        <v>45490</v>
      </c>
      <c r="N15" s="5">
        <f>+Marketing!L54</f>
        <v>36980</v>
      </c>
      <c r="O15" s="5">
        <f>+Marketing!M54</f>
        <v>36480</v>
      </c>
      <c r="P15" s="5">
        <f>+Marketing!N54</f>
        <v>73026.25</v>
      </c>
      <c r="Q15" s="5">
        <f>+Marketing!O54</f>
        <v>45026.25</v>
      </c>
      <c r="R15" s="5">
        <f>+Marketing!P54</f>
        <v>45026.25</v>
      </c>
      <c r="S15" s="5">
        <f>+Marketing!Q54</f>
        <v>70026.25</v>
      </c>
      <c r="T15" s="5">
        <f>+Marketing!R54</f>
        <v>55026.25</v>
      </c>
      <c r="U15" s="5">
        <f>+Marketing!S54</f>
        <v>66572.5</v>
      </c>
      <c r="V15" s="5">
        <f>+Marketing!T54</f>
        <v>88928.45</v>
      </c>
      <c r="W15" s="5">
        <f>+Marketing!U54</f>
        <v>63928.45</v>
      </c>
      <c r="X15" s="5">
        <f>+Marketing!V54</f>
        <v>63928.45</v>
      </c>
      <c r="Y15" s="5">
        <f>+Marketing!W54</f>
        <v>88928.45</v>
      </c>
      <c r="Z15" s="5">
        <f>+Marketing!X54</f>
        <v>64284.399999999994</v>
      </c>
      <c r="AA15" s="5">
        <f>+Marketing!Y54</f>
        <v>75830.649999999994</v>
      </c>
      <c r="AB15" s="5">
        <f>+Marketing!Z54</f>
        <v>109584.53750000001</v>
      </c>
      <c r="AC15" s="5">
        <f>+Marketing!AA54</f>
        <v>81584.537500000006</v>
      </c>
      <c r="AD15" s="5">
        <f>+Marketing!AB54</f>
        <v>81584.537500000006</v>
      </c>
      <c r="AE15" s="5">
        <f>+Marketing!AC54</f>
        <v>106584.53750000001</v>
      </c>
      <c r="AF15" s="5">
        <f>+Marketing!AD54</f>
        <v>86584.537500000006</v>
      </c>
      <c r="AG15" s="5">
        <f>+Marketing!AE54</f>
        <v>86792.175000000003</v>
      </c>
      <c r="AH15" s="5">
        <f>+Marketing!AF54</f>
        <v>122349.675</v>
      </c>
      <c r="AI15" s="5">
        <f>+Marketing!AG54</f>
        <v>94349.675000000003</v>
      </c>
      <c r="AJ15" s="5">
        <f>+Marketing!AH54</f>
        <v>94349.675000000003</v>
      </c>
      <c r="AK15" s="5">
        <f>+Marketing!AI54</f>
        <v>119349.675</v>
      </c>
      <c r="AL15" s="5">
        <f>+Marketing!AJ54</f>
        <v>94349.675000000003</v>
      </c>
      <c r="AM15" s="5">
        <f>+Marketing!AK54</f>
        <v>94557.3125</v>
      </c>
      <c r="AN15" s="5">
        <f>+Marketing!AL54</f>
        <v>130322.45000000001</v>
      </c>
      <c r="AO15" s="5">
        <f>+Marketing!AM54</f>
        <v>102322.45000000001</v>
      </c>
      <c r="AP15" s="5">
        <f>+Marketing!AN54</f>
        <v>102322.45000000001</v>
      </c>
      <c r="AQ15" s="5">
        <f>+Marketing!AO54</f>
        <v>127322.45000000001</v>
      </c>
      <c r="AR15" s="5"/>
      <c r="AS15" s="28">
        <f t="shared" si="8"/>
        <v>62490</v>
      </c>
      <c r="AT15" s="28">
        <f t="shared" si="9"/>
        <v>86470</v>
      </c>
      <c r="AU15" s="28">
        <f t="shared" si="10"/>
        <v>146486.25</v>
      </c>
      <c r="AV15" s="28">
        <f t="shared" si="11"/>
        <v>160078.75</v>
      </c>
      <c r="AW15" s="28">
        <f t="shared" si="12"/>
        <v>210527.2</v>
      </c>
      <c r="AX15" s="28">
        <f t="shared" si="13"/>
        <v>216785.34999999998</v>
      </c>
      <c r="AY15" s="28">
        <f t="shared" si="14"/>
        <v>249699.58749999999</v>
      </c>
      <c r="AZ15" s="28">
        <f t="shared" si="15"/>
        <v>269753.61250000005</v>
      </c>
      <c r="BA15" s="28">
        <f t="shared" si="16"/>
        <v>295726.38750000001</v>
      </c>
      <c r="BB15" s="28">
        <f t="shared" si="17"/>
        <v>308049.02500000002</v>
      </c>
      <c r="BC15" s="28">
        <f t="shared" si="18"/>
        <v>319229.4375</v>
      </c>
      <c r="BD15" s="28">
        <f t="shared" si="19"/>
        <v>331967.35000000003</v>
      </c>
      <c r="BF15" s="28">
        <f t="shared" si="20"/>
        <v>455525</v>
      </c>
      <c r="BG15" s="28">
        <f t="shared" si="21"/>
        <v>946765.75</v>
      </c>
      <c r="BH15" s="28">
        <f t="shared" si="22"/>
        <v>1254972.2000000002</v>
      </c>
    </row>
    <row r="16" spans="1:63">
      <c r="B16" s="101" t="str">
        <f>PROPER('R&amp;D'!B4)&amp;" Expense"</f>
        <v>R&amp;D Expense</v>
      </c>
      <c r="H16" s="5">
        <f>+'R&amp;D'!F51</f>
        <v>58762.5</v>
      </c>
      <c r="I16" s="5">
        <f>+'R&amp;D'!G51</f>
        <v>39762.5</v>
      </c>
      <c r="J16" s="5">
        <f>+'R&amp;D'!H51</f>
        <v>39762.5</v>
      </c>
      <c r="K16" s="5">
        <f>+'R&amp;D'!I51</f>
        <v>39762.5</v>
      </c>
      <c r="L16" s="5">
        <f>+'R&amp;D'!J51</f>
        <v>51861.25</v>
      </c>
      <c r="M16" s="5">
        <f>+'R&amp;D'!K51</f>
        <v>48861.25</v>
      </c>
      <c r="N16" s="5">
        <f>+'R&amp;D'!L51</f>
        <v>60465.624999999993</v>
      </c>
      <c r="O16" s="5">
        <f>+'R&amp;D'!M51</f>
        <v>57465.624999999993</v>
      </c>
      <c r="P16" s="5">
        <f>+'R&amp;D'!N51</f>
        <v>57465.624999999993</v>
      </c>
      <c r="Q16" s="5">
        <f>+'R&amp;D'!O51</f>
        <v>70553.125</v>
      </c>
      <c r="R16" s="5">
        <f>+'R&amp;D'!P51</f>
        <v>67553.125</v>
      </c>
      <c r="S16" s="5">
        <f>+'R&amp;D'!Q51</f>
        <v>67553.125</v>
      </c>
      <c r="T16" s="5">
        <f>+'R&amp;D'!R51</f>
        <v>78443</v>
      </c>
      <c r="U16" s="5">
        <f>+'R&amp;D'!S51</f>
        <v>80541.75</v>
      </c>
      <c r="V16" s="5">
        <f>+'R&amp;D'!T51</f>
        <v>86674.25</v>
      </c>
      <c r="W16" s="5">
        <f>+'R&amp;D'!U51</f>
        <v>83674.25</v>
      </c>
      <c r="X16" s="5">
        <f>+'R&amp;D'!V51</f>
        <v>96039.962500000009</v>
      </c>
      <c r="Y16" s="5">
        <f>+'R&amp;D'!W51</f>
        <v>93039.962500000009</v>
      </c>
      <c r="Z16" s="5">
        <f>+'R&amp;D'!X51</f>
        <v>93292.09375</v>
      </c>
      <c r="AA16" s="5">
        <f>+'R&amp;D'!Y51</f>
        <v>93292.09375</v>
      </c>
      <c r="AB16" s="5">
        <f>+'R&amp;D'!Z51</f>
        <v>93292.09375</v>
      </c>
      <c r="AC16" s="5">
        <f>+'R&amp;D'!AA51</f>
        <v>93588.71875</v>
      </c>
      <c r="AD16" s="5">
        <f>+'R&amp;D'!AB51</f>
        <v>105687.46875</v>
      </c>
      <c r="AE16" s="5">
        <f>+'R&amp;D'!AC51</f>
        <v>102687.46875</v>
      </c>
      <c r="AF16" s="5">
        <f>+'R&amp;D'!AD51</f>
        <v>112687.46875</v>
      </c>
      <c r="AG16" s="5">
        <f>+'R&amp;D'!AE51</f>
        <v>102954.43125000001</v>
      </c>
      <c r="AH16" s="5">
        <f>+'R&amp;D'!AF51</f>
        <v>103132.40625</v>
      </c>
      <c r="AI16" s="5">
        <f>+'R&amp;D'!AG51</f>
        <v>103132.40625</v>
      </c>
      <c r="AJ16" s="5">
        <f>+'R&amp;D'!AH51</f>
        <v>114509.36874999999</v>
      </c>
      <c r="AK16" s="5">
        <f>+'R&amp;D'!AI51</f>
        <v>111509.36874999999</v>
      </c>
      <c r="AL16" s="5">
        <f>+'R&amp;D'!AJ51</f>
        <v>111509.36874999999</v>
      </c>
      <c r="AM16" s="5">
        <f>+'R&amp;D'!AK51</f>
        <v>122619.36874999999</v>
      </c>
      <c r="AN16" s="5">
        <f>+'R&amp;D'!AL51</f>
        <v>119619.36874999999</v>
      </c>
      <c r="AO16" s="5">
        <f>+'R&amp;D'!AM51</f>
        <v>128751.86874999999</v>
      </c>
      <c r="AP16" s="5">
        <f>+'R&amp;D'!AN51</f>
        <v>126018.83125</v>
      </c>
      <c r="AQ16" s="5">
        <f>+'R&amp;D'!AO51</f>
        <v>126018.83125</v>
      </c>
      <c r="AR16" s="5"/>
      <c r="AS16" s="100">
        <f t="shared" si="8"/>
        <v>138287.5</v>
      </c>
      <c r="AT16" s="100">
        <f t="shared" si="9"/>
        <v>140485</v>
      </c>
      <c r="AU16" s="100">
        <f t="shared" si="10"/>
        <v>175396.87499999997</v>
      </c>
      <c r="AV16" s="28">
        <f t="shared" si="11"/>
        <v>205659.375</v>
      </c>
      <c r="AW16" s="100">
        <f t="shared" si="12"/>
        <v>245659</v>
      </c>
      <c r="AX16" s="100">
        <f t="shared" si="13"/>
        <v>272754.17500000005</v>
      </c>
      <c r="AY16" s="100">
        <f t="shared" si="14"/>
        <v>279876.28125</v>
      </c>
      <c r="AZ16" s="100">
        <f t="shared" si="15"/>
        <v>301963.65625</v>
      </c>
      <c r="BA16" s="100">
        <f t="shared" si="16"/>
        <v>318774.30625000002</v>
      </c>
      <c r="BB16" s="100">
        <f t="shared" si="17"/>
        <v>329151.14374999999</v>
      </c>
      <c r="BC16" s="100">
        <f t="shared" si="18"/>
        <v>353748.10624999995</v>
      </c>
      <c r="BD16" s="100">
        <f t="shared" si="19"/>
        <v>380789.53125</v>
      </c>
      <c r="BF16" s="81">
        <f t="shared" si="20"/>
        <v>659828.75</v>
      </c>
      <c r="BG16" s="81">
        <f t="shared" si="21"/>
        <v>1100253.1125</v>
      </c>
      <c r="BH16" s="81">
        <f t="shared" si="22"/>
        <v>1382463.0874999999</v>
      </c>
    </row>
    <row r="17" spans="2:60">
      <c r="B17" s="101" t="str">
        <f>PROPER('G&amp;A'!B4)&amp;" Expense"</f>
        <v>G&amp;A Expense</v>
      </c>
      <c r="H17" s="5">
        <f>'G&amp;A'!F60</f>
        <v>66306.25</v>
      </c>
      <c r="I17" s="5">
        <f>'G&amp;A'!G60</f>
        <v>61306.25</v>
      </c>
      <c r="J17" s="5">
        <f>'G&amp;A'!H60</f>
        <v>57306.25</v>
      </c>
      <c r="K17" s="5">
        <f>'G&amp;A'!I60</f>
        <v>72306.25</v>
      </c>
      <c r="L17" s="5">
        <f>'G&amp;A'!J60</f>
        <v>73461.25</v>
      </c>
      <c r="M17" s="5">
        <f>'G&amp;A'!K60</f>
        <v>69461.25</v>
      </c>
      <c r="N17" s="5">
        <f>'G&amp;A'!L60</f>
        <v>68461.25</v>
      </c>
      <c r="O17" s="5">
        <f>'G&amp;A'!M60</f>
        <v>65461.25</v>
      </c>
      <c r="P17" s="5">
        <f>'G&amp;A'!N60</f>
        <v>65461.25</v>
      </c>
      <c r="Q17" s="5">
        <f>'G&amp;A'!O60</f>
        <v>65461.25</v>
      </c>
      <c r="R17" s="5">
        <f>'G&amp;A'!P60</f>
        <v>69461.25</v>
      </c>
      <c r="S17" s="5">
        <f>'G&amp;A'!Q60</f>
        <v>65461.25</v>
      </c>
      <c r="T17" s="5">
        <f>'G&amp;A'!R60</f>
        <v>85564.4375</v>
      </c>
      <c r="U17" s="5">
        <f>'G&amp;A'!S60</f>
        <v>86564.4375</v>
      </c>
      <c r="V17" s="5">
        <f>'G&amp;A'!T60</f>
        <v>82564.4375</v>
      </c>
      <c r="W17" s="5">
        <f>'G&amp;A'!U60</f>
        <v>97564.4375</v>
      </c>
      <c r="X17" s="5">
        <f>'G&amp;A'!V60</f>
        <v>87683.087500000009</v>
      </c>
      <c r="Y17" s="5">
        <f>'G&amp;A'!W60</f>
        <v>86683.087500000009</v>
      </c>
      <c r="Z17" s="5">
        <f>'G&amp;A'!X60</f>
        <v>97826.837500000009</v>
      </c>
      <c r="AA17" s="5">
        <f>'G&amp;A'!Y60</f>
        <v>91826.837500000009</v>
      </c>
      <c r="AB17" s="5">
        <f>'G&amp;A'!Z60</f>
        <v>91826.837500000009</v>
      </c>
      <c r="AC17" s="5">
        <f>'G&amp;A'!AA60</f>
        <v>91826.837500000009</v>
      </c>
      <c r="AD17" s="5">
        <f>'G&amp;A'!AB60</f>
        <v>95826.837500000009</v>
      </c>
      <c r="AE17" s="5">
        <f>'G&amp;A'!AC60</f>
        <v>91826.837500000009</v>
      </c>
      <c r="AF17" s="5">
        <f>'G&amp;A'!AD60</f>
        <v>92182.787500000006</v>
      </c>
      <c r="AG17" s="5">
        <f>'G&amp;A'!AE60</f>
        <v>92182.787500000006</v>
      </c>
      <c r="AH17" s="5">
        <f>'G&amp;A'!AF60</f>
        <v>92182.787500000006</v>
      </c>
      <c r="AI17" s="5">
        <f>'G&amp;A'!AG60</f>
        <v>107182.78750000001</v>
      </c>
      <c r="AJ17" s="5">
        <f>'G&amp;A'!AH60</f>
        <v>97182.787500000006</v>
      </c>
      <c r="AK17" s="5">
        <f>'G&amp;A'!AI60</f>
        <v>92182.787500000006</v>
      </c>
      <c r="AL17" s="5">
        <f>'G&amp;A'!AJ60</f>
        <v>109452.35</v>
      </c>
      <c r="AM17" s="5">
        <f>'G&amp;A'!AK60</f>
        <v>103452.35</v>
      </c>
      <c r="AN17" s="5">
        <f>'G&amp;A'!AL60</f>
        <v>103452.35</v>
      </c>
      <c r="AO17" s="5">
        <f>'G&amp;A'!AM60</f>
        <v>103452.35</v>
      </c>
      <c r="AP17" s="5">
        <f>'G&amp;A'!AN60</f>
        <v>103452.35</v>
      </c>
      <c r="AQ17" s="5">
        <f>'G&amp;A'!AO60</f>
        <v>103452.35</v>
      </c>
      <c r="AS17" s="28">
        <f t="shared" si="8"/>
        <v>184918.75</v>
      </c>
      <c r="AT17" s="28">
        <f t="shared" si="9"/>
        <v>215228.75</v>
      </c>
      <c r="AU17" s="28">
        <f t="shared" si="10"/>
        <v>199383.75</v>
      </c>
      <c r="AV17" s="28">
        <f t="shared" si="11"/>
        <v>200383.75</v>
      </c>
      <c r="AW17" s="28">
        <f t="shared" si="12"/>
        <v>254693.3125</v>
      </c>
      <c r="AX17" s="28">
        <f t="shared" si="13"/>
        <v>271930.61250000005</v>
      </c>
      <c r="AY17" s="28">
        <f t="shared" si="14"/>
        <v>281480.51250000001</v>
      </c>
      <c r="AZ17" s="28">
        <f t="shared" si="15"/>
        <v>279480.51250000001</v>
      </c>
      <c r="BA17" s="28">
        <f t="shared" si="16"/>
        <v>276548.36250000005</v>
      </c>
      <c r="BB17" s="28">
        <f t="shared" si="17"/>
        <v>296548.36250000005</v>
      </c>
      <c r="BC17" s="28">
        <f t="shared" si="18"/>
        <v>316357.05000000005</v>
      </c>
      <c r="BD17" s="28">
        <f t="shared" si="19"/>
        <v>310357.05000000005</v>
      </c>
      <c r="BF17" s="81">
        <f t="shared" si="20"/>
        <v>799915</v>
      </c>
      <c r="BG17" s="81">
        <f t="shared" si="21"/>
        <v>1087584.95</v>
      </c>
      <c r="BH17" s="81">
        <f t="shared" si="22"/>
        <v>1199810.8250000002</v>
      </c>
    </row>
    <row r="18" spans="2:60">
      <c r="B18" s="98" t="s">
        <v>224</v>
      </c>
      <c r="C18" s="40"/>
      <c r="D18" s="40"/>
      <c r="E18" s="40"/>
      <c r="F18" s="41"/>
      <c r="G18" s="40"/>
      <c r="H18" s="39">
        <f>Trials!E26</f>
        <v>0</v>
      </c>
      <c r="I18" s="39">
        <f>Trials!F26</f>
        <v>8000</v>
      </c>
      <c r="J18" s="39">
        <f>Trials!G26</f>
        <v>8000</v>
      </c>
      <c r="K18" s="39">
        <f>Trials!H26</f>
        <v>8000</v>
      </c>
      <c r="L18" s="39">
        <f>Trials!I26</f>
        <v>8000</v>
      </c>
      <c r="M18" s="39">
        <f>Trials!J26</f>
        <v>8000</v>
      </c>
      <c r="N18" s="39">
        <f>Trials!K26</f>
        <v>8000</v>
      </c>
      <c r="O18" s="39">
        <f>Trials!L26</f>
        <v>33000</v>
      </c>
      <c r="P18" s="39">
        <f>Trials!M26</f>
        <v>33000</v>
      </c>
      <c r="Q18" s="39">
        <f>Trials!N26</f>
        <v>33000</v>
      </c>
      <c r="R18" s="39">
        <f>Trials!O26</f>
        <v>25000</v>
      </c>
      <c r="S18" s="39">
        <f>Trials!P26</f>
        <v>25000</v>
      </c>
      <c r="T18" s="39">
        <f>Trials!Q26</f>
        <v>25000</v>
      </c>
      <c r="U18" s="39">
        <f>Trials!R26</f>
        <v>25000</v>
      </c>
      <c r="V18" s="39">
        <f>Trials!S26</f>
        <v>42500</v>
      </c>
      <c r="W18" s="39">
        <f>Trials!T26</f>
        <v>42500</v>
      </c>
      <c r="X18" s="39">
        <f>Trials!U26</f>
        <v>42500</v>
      </c>
      <c r="Y18" s="39">
        <f>Trials!V26</f>
        <v>42500</v>
      </c>
      <c r="Z18" s="39">
        <f>Trials!W26</f>
        <v>42500</v>
      </c>
      <c r="AA18" s="39">
        <f>Trials!X26</f>
        <v>42500</v>
      </c>
      <c r="AB18" s="39">
        <f>Trials!Y26</f>
        <v>17500</v>
      </c>
      <c r="AC18" s="39">
        <f>Trials!Z26</f>
        <v>17500</v>
      </c>
      <c r="AD18" s="39">
        <f>Trials!AA26</f>
        <v>17500</v>
      </c>
      <c r="AE18" s="39">
        <f>Trials!AB26</f>
        <v>17500</v>
      </c>
      <c r="AF18" s="39">
        <f>Trials!AC26</f>
        <v>0</v>
      </c>
      <c r="AG18" s="39">
        <f>Trials!AD26</f>
        <v>0</v>
      </c>
      <c r="AH18" s="39">
        <f>Trials!AE26</f>
        <v>0</v>
      </c>
      <c r="AI18" s="39">
        <f>Trials!AF26</f>
        <v>0</v>
      </c>
      <c r="AJ18" s="39">
        <f>Trials!AG26</f>
        <v>0</v>
      </c>
      <c r="AK18" s="39">
        <f>Trials!AH26</f>
        <v>0</v>
      </c>
      <c r="AL18" s="39">
        <f>Trials!AI26</f>
        <v>0</v>
      </c>
      <c r="AM18" s="39">
        <f>Trials!AJ26</f>
        <v>0</v>
      </c>
      <c r="AN18" s="39">
        <f>Trials!AK26</f>
        <v>0</v>
      </c>
      <c r="AO18" s="39">
        <f>Trials!AL26</f>
        <v>0</v>
      </c>
      <c r="AP18" s="39">
        <f>Trials!AM26</f>
        <v>0</v>
      </c>
      <c r="AQ18" s="39">
        <f>Trials!AN26</f>
        <v>0</v>
      </c>
      <c r="AR18" s="5"/>
      <c r="AS18" s="100">
        <f t="shared" si="8"/>
        <v>16000</v>
      </c>
      <c r="AT18" s="100">
        <f t="shared" si="9"/>
        <v>24000</v>
      </c>
      <c r="AU18" s="100">
        <f t="shared" si="10"/>
        <v>74000</v>
      </c>
      <c r="AV18" s="100">
        <f t="shared" si="11"/>
        <v>83000</v>
      </c>
      <c r="AW18" s="100">
        <f t="shared" si="12"/>
        <v>92500</v>
      </c>
      <c r="AX18" s="100">
        <f t="shared" si="13"/>
        <v>127500</v>
      </c>
      <c r="AY18" s="100">
        <f t="shared" si="14"/>
        <v>102500</v>
      </c>
      <c r="AZ18" s="100">
        <f t="shared" si="15"/>
        <v>52500</v>
      </c>
      <c r="BA18" s="100">
        <f t="shared" si="16"/>
        <v>0</v>
      </c>
      <c r="BB18" s="100">
        <f t="shared" si="17"/>
        <v>0</v>
      </c>
      <c r="BC18" s="100">
        <f t="shared" si="18"/>
        <v>0</v>
      </c>
      <c r="BD18" s="100">
        <f t="shared" si="19"/>
        <v>0</v>
      </c>
      <c r="BF18" s="100">
        <f t="shared" si="20"/>
        <v>197000</v>
      </c>
      <c r="BG18" s="100">
        <f t="shared" si="21"/>
        <v>375000</v>
      </c>
      <c r="BH18" s="100">
        <f t="shared" si="22"/>
        <v>0</v>
      </c>
    </row>
    <row r="19" spans="2:60">
      <c r="B19" s="99" t="s">
        <v>42</v>
      </c>
      <c r="C19" s="4"/>
      <c r="D19" s="4"/>
      <c r="E19" s="4"/>
      <c r="H19" s="38">
        <f ca="1">SUM(H14:H18)</f>
        <v>148367.5</v>
      </c>
      <c r="I19" s="37">
        <f t="shared" ref="I19:AQ19" ca="1" si="23">SUM(I14:I18)</f>
        <v>162875</v>
      </c>
      <c r="J19" s="37">
        <f t="shared" ca="1" si="23"/>
        <v>193735</v>
      </c>
      <c r="K19" s="37">
        <f t="shared" ca="1" si="23"/>
        <v>198013.75</v>
      </c>
      <c r="L19" s="37">
        <f t="shared" ca="1" si="23"/>
        <v>207707.5</v>
      </c>
      <c r="M19" s="37">
        <f t="shared" ca="1" si="23"/>
        <v>245112.5</v>
      </c>
      <c r="N19" s="37">
        <f t="shared" ca="1" si="23"/>
        <v>262465.625</v>
      </c>
      <c r="O19" s="37">
        <f t="shared" ca="1" si="23"/>
        <v>276845.625</v>
      </c>
      <c r="P19" s="37">
        <f t="shared" ca="1" si="23"/>
        <v>314581.875</v>
      </c>
      <c r="Q19" s="37">
        <f t="shared" ca="1" si="23"/>
        <v>301069.375</v>
      </c>
      <c r="R19" s="37">
        <f t="shared" ca="1" si="23"/>
        <v>305433.125</v>
      </c>
      <c r="S19" s="37">
        <f t="shared" ca="1" si="23"/>
        <v>337036.875</v>
      </c>
      <c r="T19" s="37">
        <f t="shared" ca="1" si="23"/>
        <v>350016.9</v>
      </c>
      <c r="U19" s="37">
        <f t="shared" ca="1" si="23"/>
        <v>368345.82500000001</v>
      </c>
      <c r="V19" s="37">
        <f t="shared" ca="1" si="23"/>
        <v>409634.27500000002</v>
      </c>
      <c r="W19" s="37">
        <f t="shared" ca="1" si="23"/>
        <v>413969.98749999999</v>
      </c>
      <c r="X19" s="37">
        <f t="shared" ca="1" si="23"/>
        <v>414224.35000000003</v>
      </c>
      <c r="Y19" s="37">
        <f t="shared" ca="1" si="23"/>
        <v>437190.30000000005</v>
      </c>
      <c r="Z19" s="37">
        <f t="shared" ca="1" si="23"/>
        <v>426169.09375</v>
      </c>
      <c r="AA19" s="37">
        <f t="shared" ca="1" si="23"/>
        <v>432205.34375</v>
      </c>
      <c r="AB19" s="37">
        <f t="shared" ca="1" si="23"/>
        <v>444109.23125000007</v>
      </c>
      <c r="AC19" s="37">
        <f t="shared" ca="1" si="23"/>
        <v>415495.85625000001</v>
      </c>
      <c r="AD19" s="37">
        <f t="shared" ca="1" si="23"/>
        <v>435662.91875000007</v>
      </c>
      <c r="AE19" s="37">
        <f t="shared" ca="1" si="23"/>
        <v>473049.98125000007</v>
      </c>
      <c r="AF19" s="37">
        <f t="shared" ca="1" si="23"/>
        <v>440875.93125000002</v>
      </c>
      <c r="AG19" s="37">
        <f t="shared" ca="1" si="23"/>
        <v>451709.28125</v>
      </c>
      <c r="AH19" s="37">
        <f t="shared" ca="1" si="23"/>
        <v>486404.75624999998</v>
      </c>
      <c r="AI19" s="37">
        <f t="shared" ca="1" si="23"/>
        <v>475701.71875</v>
      </c>
      <c r="AJ19" s="37">
        <f t="shared" ca="1" si="23"/>
        <v>495337.43125000002</v>
      </c>
      <c r="AK19" s="37">
        <f t="shared" ca="1" si="23"/>
        <v>512347.43125000002</v>
      </c>
      <c r="AL19" s="37">
        <f t="shared" ca="1" si="23"/>
        <v>506016.99375000002</v>
      </c>
      <c r="AM19" s="37">
        <f t="shared" ca="1" si="23"/>
        <v>530503.38124999998</v>
      </c>
      <c r="AN19" s="37">
        <f t="shared" ca="1" si="23"/>
        <v>562718.51875000005</v>
      </c>
      <c r="AO19" s="37">
        <f t="shared" ca="1" si="23"/>
        <v>545461.01875000005</v>
      </c>
      <c r="AP19" s="37">
        <f t="shared" ca="1" si="23"/>
        <v>562246.73125000007</v>
      </c>
      <c r="AQ19" s="37">
        <f t="shared" ca="1" si="23"/>
        <v>588013.69375000009</v>
      </c>
      <c r="AR19" s="17"/>
      <c r="AS19" s="36">
        <f t="shared" ca="1" si="8"/>
        <v>504977.5</v>
      </c>
      <c r="AT19" s="36">
        <f t="shared" ca="1" si="9"/>
        <v>650833.75</v>
      </c>
      <c r="AU19" s="36">
        <f t="shared" ca="1" si="10"/>
        <v>853893.125</v>
      </c>
      <c r="AV19" s="36">
        <f t="shared" ca="1" si="11"/>
        <v>943539.375</v>
      </c>
      <c r="AW19" s="36">
        <f t="shared" ca="1" si="12"/>
        <v>1127997</v>
      </c>
      <c r="AX19" s="36">
        <f t="shared" ca="1" si="13"/>
        <v>1265384.6375000002</v>
      </c>
      <c r="AY19" s="36">
        <f t="shared" ca="1" si="14"/>
        <v>1302483.6687500002</v>
      </c>
      <c r="AZ19" s="36">
        <f t="shared" ca="1" si="15"/>
        <v>1324208.7562500001</v>
      </c>
      <c r="BA19" s="36">
        <f t="shared" ca="1" si="16"/>
        <v>1378989.96875</v>
      </c>
      <c r="BB19" s="36">
        <f t="shared" ca="1" si="17"/>
        <v>1483386.58125</v>
      </c>
      <c r="BC19" s="36">
        <f t="shared" ca="1" si="18"/>
        <v>1599238.89375</v>
      </c>
      <c r="BD19" s="36">
        <f t="shared" ca="1" si="19"/>
        <v>1695721.4437500001</v>
      </c>
      <c r="BE19" s="17"/>
      <c r="BF19" s="79">
        <f t="shared" ca="1" si="20"/>
        <v>2953243.75</v>
      </c>
      <c r="BG19" s="79">
        <f t="shared" ca="1" si="21"/>
        <v>5020074.0625</v>
      </c>
      <c r="BH19" s="79">
        <f t="shared" ca="1" si="22"/>
        <v>6157336.8874999993</v>
      </c>
    </row>
    <row r="20" spans="2:60">
      <c r="B20" s="98"/>
      <c r="C20" s="40"/>
      <c r="D20" s="40"/>
      <c r="E20" s="40"/>
      <c r="F20" s="41"/>
      <c r="G20" s="40"/>
      <c r="H20" s="97"/>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17"/>
      <c r="AS20" s="96"/>
      <c r="AT20" s="96"/>
      <c r="AU20" s="96"/>
      <c r="AV20" s="96"/>
      <c r="AW20" s="96"/>
      <c r="AX20" s="96"/>
      <c r="AY20" s="96"/>
      <c r="AZ20" s="96"/>
      <c r="BA20" s="18"/>
      <c r="BB20" s="18"/>
      <c r="BC20" s="18"/>
      <c r="BD20" s="18"/>
      <c r="BE20" s="17"/>
      <c r="BF20" s="95"/>
      <c r="BG20" s="95"/>
      <c r="BH20" s="95"/>
    </row>
    <row r="21" spans="2:60">
      <c r="B21" s="4" t="s">
        <v>41</v>
      </c>
      <c r="H21" s="38">
        <f ca="1">H10-H19</f>
        <v>-148367.5</v>
      </c>
      <c r="I21" s="37">
        <f t="shared" ref="I21:AQ21" ca="1" si="24">I10-I19</f>
        <v>-155575</v>
      </c>
      <c r="J21" s="37">
        <f t="shared" ca="1" si="24"/>
        <v>-190535</v>
      </c>
      <c r="K21" s="37">
        <f t="shared" ca="1" si="24"/>
        <v>-186613.75</v>
      </c>
      <c r="L21" s="37">
        <f t="shared" ca="1" si="24"/>
        <v>-199507.5</v>
      </c>
      <c r="M21" s="37">
        <f t="shared" ca="1" si="24"/>
        <v>-235112.5</v>
      </c>
      <c r="N21" s="37">
        <f t="shared" ca="1" si="24"/>
        <v>-236065.625</v>
      </c>
      <c r="O21" s="37">
        <f t="shared" ca="1" si="24"/>
        <v>-256845.625</v>
      </c>
      <c r="P21" s="37">
        <f t="shared" ca="1" si="24"/>
        <v>-283681.875</v>
      </c>
      <c r="Q21" s="37">
        <f t="shared" ca="1" si="24"/>
        <v>-256969.375</v>
      </c>
      <c r="R21" s="37">
        <f t="shared" ca="1" si="24"/>
        <v>-265933.125</v>
      </c>
      <c r="S21" s="37">
        <f t="shared" ca="1" si="24"/>
        <v>-285736.875</v>
      </c>
      <c r="T21" s="37">
        <f t="shared" ca="1" si="24"/>
        <v>-298316.90000000002</v>
      </c>
      <c r="U21" s="37">
        <f t="shared" ca="1" si="24"/>
        <v>-289345.82500000001</v>
      </c>
      <c r="V21" s="37">
        <f t="shared" ca="1" si="24"/>
        <v>-332034.27500000002</v>
      </c>
      <c r="W21" s="37">
        <f t="shared" ca="1" si="24"/>
        <v>-326869.98749999999</v>
      </c>
      <c r="X21" s="37">
        <f t="shared" ca="1" si="24"/>
        <v>-317624.35000000003</v>
      </c>
      <c r="Y21" s="37">
        <f t="shared" ca="1" si="24"/>
        <v>-324690.30000000005</v>
      </c>
      <c r="Z21" s="37">
        <f t="shared" ca="1" si="24"/>
        <v>-293669.09375</v>
      </c>
      <c r="AA21" s="37">
        <f t="shared" ca="1" si="24"/>
        <v>-290205.34375</v>
      </c>
      <c r="AB21" s="37">
        <f t="shared" ca="1" si="24"/>
        <v>-271209.23125000007</v>
      </c>
      <c r="AC21" s="37">
        <f t="shared" ca="1" si="24"/>
        <v>-242695.85625000001</v>
      </c>
      <c r="AD21" s="37">
        <f t="shared" ca="1" si="24"/>
        <v>-226062.91875000007</v>
      </c>
      <c r="AE21" s="37">
        <f t="shared" ca="1" si="24"/>
        <v>-231649.98125000007</v>
      </c>
      <c r="AF21" s="37">
        <f t="shared" ca="1" si="24"/>
        <v>-205575.93125000002</v>
      </c>
      <c r="AG21" s="37">
        <f t="shared" ca="1" si="24"/>
        <v>-177409.28125</v>
      </c>
      <c r="AH21" s="37">
        <f t="shared" ca="1" si="24"/>
        <v>-188104.75624999998</v>
      </c>
      <c r="AI21" s="37">
        <f t="shared" ca="1" si="24"/>
        <v>-152501.71875</v>
      </c>
      <c r="AJ21" s="37">
        <f t="shared" ca="1" si="24"/>
        <v>-148137.43125000002</v>
      </c>
      <c r="AK21" s="37">
        <f t="shared" ca="1" si="24"/>
        <v>-132047.43125000002</v>
      </c>
      <c r="AL21" s="37">
        <f t="shared" ca="1" si="24"/>
        <v>-104916.99375000002</v>
      </c>
      <c r="AM21" s="37">
        <f t="shared" ca="1" si="24"/>
        <v>-98103.381249999977</v>
      </c>
      <c r="AN21" s="37">
        <f t="shared" ca="1" si="24"/>
        <v>-100418.51875000005</v>
      </c>
      <c r="AO21" s="37">
        <f t="shared" ca="1" si="24"/>
        <v>-59661.018750000047</v>
      </c>
      <c r="AP21" s="37">
        <f t="shared" ca="1" si="24"/>
        <v>-40646.73125000007</v>
      </c>
      <c r="AQ21" s="37">
        <f t="shared" ca="1" si="24"/>
        <v>-27413.693750000093</v>
      </c>
      <c r="AR21" s="17"/>
      <c r="AS21" s="36">
        <f ca="1">SUM(H21:J21)</f>
        <v>-494477.5</v>
      </c>
      <c r="AT21" s="36">
        <f ca="1">SUM(K21:M21)</f>
        <v>-621233.75</v>
      </c>
      <c r="AU21" s="36">
        <f ca="1">SUM(N21:P21)</f>
        <v>-776593.125</v>
      </c>
      <c r="AV21" s="36">
        <f ca="1">SUM(Q21:S21)</f>
        <v>-808639.375</v>
      </c>
      <c r="AW21" s="36">
        <f ca="1">SUM(T21:V21)</f>
        <v>-919697.00000000012</v>
      </c>
      <c r="AX21" s="36">
        <f ca="1">SUM(W21:Y21)</f>
        <v>-969184.63750000007</v>
      </c>
      <c r="AY21" s="36">
        <f ca="1">SUM(Z21:AB21)</f>
        <v>-855083.66875000007</v>
      </c>
      <c r="AZ21" s="36">
        <f ca="1">SUM(AC21:AE21)</f>
        <v>-700408.75625000009</v>
      </c>
      <c r="BA21" s="36">
        <f ca="1">SUM(AF21:AH21)</f>
        <v>-571089.96875</v>
      </c>
      <c r="BB21" s="36">
        <f ca="1">SUM(AI21:AK21)</f>
        <v>-432686.58125000005</v>
      </c>
      <c r="BC21" s="36">
        <f ca="1">SUM(AL21:AN21)</f>
        <v>-303438.89375000005</v>
      </c>
      <c r="BD21" s="36">
        <f ca="1">SUM(AO21:AQ21)</f>
        <v>-127721.44375000021</v>
      </c>
      <c r="BE21" s="17"/>
      <c r="BF21" s="79">
        <f ca="1">SUM(AS21:AV21)</f>
        <v>-2700943.75</v>
      </c>
      <c r="BG21" s="79">
        <f ca="1">SUM(AW21:AZ21)</f>
        <v>-3444374.0625000005</v>
      </c>
      <c r="BH21" s="79">
        <f ca="1">SUM(BA21:BD21)</f>
        <v>-1434936.8875000002</v>
      </c>
    </row>
    <row r="22" spans="2:60" ht="13.5">
      <c r="B22" s="90" t="s">
        <v>35</v>
      </c>
      <c r="C22" s="90"/>
      <c r="D22" s="90"/>
      <c r="E22" s="90"/>
      <c r="F22" s="91"/>
      <c r="H22" s="15" t="str">
        <f t="shared" ref="H22:AQ22" ca="1" si="25">IF(ISNUMBER(H21/H8),H21/H8,"n/a ")</f>
        <v xml:space="preserve">n/a </v>
      </c>
      <c r="I22" s="15">
        <f t="shared" ca="1" si="25"/>
        <v>-11.967307692307692</v>
      </c>
      <c r="J22" s="15">
        <f t="shared" ca="1" si="25"/>
        <v>-47.633749999999999</v>
      </c>
      <c r="K22" s="15">
        <f t="shared" ca="1" si="25"/>
        <v>-10.367430555555556</v>
      </c>
      <c r="L22" s="15">
        <f t="shared" ca="1" si="25"/>
        <v>-19.950749999999999</v>
      </c>
      <c r="M22" s="15">
        <f t="shared" ca="1" si="25"/>
        <v>-19.592708333333334</v>
      </c>
      <c r="N22" s="15">
        <f t="shared" ca="1" si="25"/>
        <v>-5.9016406249999998</v>
      </c>
      <c r="O22" s="15">
        <f t="shared" ca="1" si="25"/>
        <v>-10.701901041666666</v>
      </c>
      <c r="P22" s="15">
        <f t="shared" ca="1" si="25"/>
        <v>-6.9190701219512194</v>
      </c>
      <c r="Q22" s="15">
        <f t="shared" ca="1" si="25"/>
        <v>-4.2126127049180324</v>
      </c>
      <c r="R22" s="15">
        <f t="shared" ca="1" si="25"/>
        <v>-5.6581515957446813</v>
      </c>
      <c r="S22" s="15">
        <f t="shared" ca="1" si="25"/>
        <v>-4.3959519230769235</v>
      </c>
      <c r="T22" s="15">
        <f t="shared" ca="1" si="25"/>
        <v>-4.8904409836065579</v>
      </c>
      <c r="U22" s="15">
        <f t="shared" ca="1" si="25"/>
        <v>-2.7296775943396225</v>
      </c>
      <c r="V22" s="15">
        <f t="shared" ca="1" si="25"/>
        <v>-3.4586903645833336</v>
      </c>
      <c r="W22" s="15">
        <f t="shared" ca="1" si="25"/>
        <v>-3.0548596962616821</v>
      </c>
      <c r="X22" s="15">
        <f t="shared" ca="1" si="25"/>
        <v>-2.6917317796610174</v>
      </c>
      <c r="Y22" s="15">
        <f t="shared" ca="1" si="25"/>
        <v>-2.3027680851063832</v>
      </c>
      <c r="Z22" s="15">
        <f t="shared" ca="1" si="25"/>
        <v>-1.7376869452662722</v>
      </c>
      <c r="AA22" s="15">
        <f t="shared" ca="1" si="25"/>
        <v>-1.6488939985795454</v>
      </c>
      <c r="AB22" s="15">
        <f t="shared" ca="1" si="25"/>
        <v>-1.2271910916289597</v>
      </c>
      <c r="AC22" s="15">
        <f t="shared" ca="1" si="25"/>
        <v>-1.1668070012019232</v>
      </c>
      <c r="AD22" s="15">
        <f t="shared" ca="1" si="25"/>
        <v>-0.85629893465909113</v>
      </c>
      <c r="AE22" s="15">
        <f t="shared" ca="1" si="25"/>
        <v>-0.75702608251634007</v>
      </c>
      <c r="AF22" s="15">
        <f t="shared" ca="1" si="25"/>
        <v>-0.74215137635379069</v>
      </c>
      <c r="AG22" s="15">
        <f t="shared" ca="1" si="25"/>
        <v>-0.52957994402985076</v>
      </c>
      <c r="AH22" s="15">
        <f t="shared" ca="1" si="25"/>
        <v>-0.51819492079889806</v>
      </c>
      <c r="AI22" s="15">
        <f t="shared" ca="1" si="25"/>
        <v>-0.3890349968112245</v>
      </c>
      <c r="AJ22" s="15">
        <f t="shared" ca="1" si="25"/>
        <v>-0.35270816964285717</v>
      </c>
      <c r="AK22" s="15">
        <f t="shared" ca="1" si="25"/>
        <v>-0.28519963552915772</v>
      </c>
      <c r="AL22" s="15">
        <f t="shared" ca="1" si="25"/>
        <v>-0.21721944875776403</v>
      </c>
      <c r="AM22" s="15">
        <f t="shared" ca="1" si="25"/>
        <v>-0.18722019322519079</v>
      </c>
      <c r="AN22" s="15">
        <f t="shared" ca="1" si="25"/>
        <v>-0.17963956842576037</v>
      </c>
      <c r="AO22" s="15">
        <f t="shared" ca="1" si="25"/>
        <v>-0.10251034149484545</v>
      </c>
      <c r="AP22" s="15">
        <f t="shared" ca="1" si="25"/>
        <v>-6.4724094347133873E-2</v>
      </c>
      <c r="AQ22" s="15">
        <f t="shared" ca="1" si="25"/>
        <v>-4.0433176622419013E-2</v>
      </c>
      <c r="AS22" s="89">
        <f t="shared" ref="AS22:BD22" ca="1" si="26">IF(ISNUMBER(AS21/AS8),AS21/AS8,"n/a ")</f>
        <v>-29.086911764705881</v>
      </c>
      <c r="AT22" s="89">
        <f t="shared" ca="1" si="26"/>
        <v>-15.530843750000001</v>
      </c>
      <c r="AU22" s="89">
        <f t="shared" ca="1" si="26"/>
        <v>-7.3961249999999996</v>
      </c>
      <c r="AV22" s="89">
        <f t="shared" ca="1" si="26"/>
        <v>-4.6742160404624276</v>
      </c>
      <c r="AW22" s="89">
        <f t="shared" ca="1" si="26"/>
        <v>-3.496946768060837</v>
      </c>
      <c r="AX22" s="89">
        <f t="shared" ca="1" si="26"/>
        <v>-2.6480454576502734</v>
      </c>
      <c r="AY22" s="89">
        <f t="shared" ca="1" si="26"/>
        <v>-1.5107485313604241</v>
      </c>
      <c r="AZ22" s="89">
        <f t="shared" ca="1" si="26"/>
        <v>-0.90026832422879188</v>
      </c>
      <c r="BA22" s="89">
        <f t="shared" ca="1" si="26"/>
        <v>-0.58573330128205126</v>
      </c>
      <c r="BB22" s="89">
        <f t="shared" ca="1" si="26"/>
        <v>-0.33936202450980396</v>
      </c>
      <c r="BC22" s="89">
        <f t="shared" ca="1" si="26"/>
        <v>-0.1937668542464879</v>
      </c>
      <c r="BD22" s="89">
        <f t="shared" ca="1" si="26"/>
        <v>-6.7649069782839091E-2</v>
      </c>
      <c r="BF22" s="89">
        <f ca="1">IF(ISNUMBER(BF21/BF8),BF21/BF8,"n/a ")</f>
        <v>-8.0625186567164171</v>
      </c>
      <c r="BG22" s="89">
        <f ca="1">IF(ISNUMBER(BG21/BG8),BG21/BG8,"n/a ")</f>
        <v>-1.7457547199695898</v>
      </c>
      <c r="BH22" s="89">
        <f ca="1">IF(ISNUMBER(BH21/BH8),BH21/BH8,"n/a ")</f>
        <v>-0.25156677550841516</v>
      </c>
    </row>
    <row r="23" spans="2:60">
      <c r="AS23" s="23"/>
      <c r="AT23" s="23"/>
      <c r="AU23" s="23"/>
      <c r="AV23" s="23"/>
      <c r="AW23" s="23"/>
      <c r="AX23" s="23"/>
      <c r="AY23" s="23"/>
      <c r="AZ23" s="23"/>
      <c r="BA23" s="22"/>
      <c r="BB23" s="22"/>
      <c r="BC23" s="22"/>
      <c r="BD23" s="22"/>
      <c r="BF23" s="21"/>
      <c r="BG23" s="21"/>
      <c r="BH23" s="21"/>
    </row>
    <row r="24" spans="2:60">
      <c r="B24" s="40" t="s">
        <v>40</v>
      </c>
      <c r="C24" s="40"/>
      <c r="D24" s="40"/>
      <c r="E24" s="40"/>
      <c r="F24" s="41"/>
      <c r="G24" s="40"/>
      <c r="H24" s="56">
        <v>0</v>
      </c>
      <c r="I24" s="55">
        <v>0</v>
      </c>
      <c r="J24" s="55">
        <v>0</v>
      </c>
      <c r="K24" s="55">
        <v>0</v>
      </c>
      <c r="L24" s="55">
        <v>0</v>
      </c>
      <c r="M24" s="55">
        <v>0</v>
      </c>
      <c r="N24" s="55">
        <v>0</v>
      </c>
      <c r="O24" s="55">
        <v>0</v>
      </c>
      <c r="P24" s="55">
        <v>0</v>
      </c>
      <c r="Q24" s="55">
        <v>0</v>
      </c>
      <c r="R24" s="55">
        <v>0</v>
      </c>
      <c r="S24" s="55">
        <v>0</v>
      </c>
      <c r="T24" s="55">
        <v>0</v>
      </c>
      <c r="U24" s="55">
        <v>0</v>
      </c>
      <c r="V24" s="55">
        <v>0</v>
      </c>
      <c r="W24" s="55">
        <v>0</v>
      </c>
      <c r="X24" s="55">
        <v>0</v>
      </c>
      <c r="Y24" s="55">
        <v>0</v>
      </c>
      <c r="Z24" s="55">
        <v>0</v>
      </c>
      <c r="AA24" s="55">
        <v>0</v>
      </c>
      <c r="AB24" s="55">
        <v>0</v>
      </c>
      <c r="AC24" s="55">
        <v>0</v>
      </c>
      <c r="AD24" s="55">
        <v>0</v>
      </c>
      <c r="AE24" s="55">
        <v>0</v>
      </c>
      <c r="AF24" s="55">
        <v>0</v>
      </c>
      <c r="AG24" s="55">
        <v>0</v>
      </c>
      <c r="AH24" s="55">
        <v>0</v>
      </c>
      <c r="AI24" s="55">
        <v>0</v>
      </c>
      <c r="AJ24" s="55">
        <v>0</v>
      </c>
      <c r="AK24" s="55">
        <v>0</v>
      </c>
      <c r="AL24" s="55">
        <v>0</v>
      </c>
      <c r="AM24" s="55">
        <v>0</v>
      </c>
      <c r="AN24" s="55">
        <v>0</v>
      </c>
      <c r="AO24" s="55">
        <v>0</v>
      </c>
      <c r="AP24" s="55">
        <v>0</v>
      </c>
      <c r="AQ24" s="55">
        <v>0</v>
      </c>
      <c r="AS24" s="92">
        <f>SUM(H24:J24)</f>
        <v>0</v>
      </c>
      <c r="AT24" s="92">
        <f>SUM(K24:M24)</f>
        <v>0</v>
      </c>
      <c r="AU24" s="92">
        <f>SUM(N24:P24)</f>
        <v>0</v>
      </c>
      <c r="AV24" s="92">
        <f>SUM(Q24:S24)</f>
        <v>0</v>
      </c>
      <c r="AW24" s="92">
        <f>SUM(T24:V24)</f>
        <v>0</v>
      </c>
      <c r="AX24" s="92">
        <f>SUM(W24:Y24)</f>
        <v>0</v>
      </c>
      <c r="AY24" s="92">
        <f>SUM(Z24:AB24)</f>
        <v>0</v>
      </c>
      <c r="AZ24" s="92">
        <f>SUM(AC24:AE24)</f>
        <v>0</v>
      </c>
      <c r="BA24" s="22">
        <f>SUM(AF24:AH24)</f>
        <v>0</v>
      </c>
      <c r="BB24" s="22">
        <f>SUM(AI24:AK24)</f>
        <v>0</v>
      </c>
      <c r="BC24" s="22">
        <f>SUM(AL24:AN24)</f>
        <v>0</v>
      </c>
      <c r="BD24" s="22">
        <f>SUM(AO24:AQ24)</f>
        <v>0</v>
      </c>
      <c r="BF24" s="46">
        <f>SUM(AS24:AV24)</f>
        <v>0</v>
      </c>
      <c r="BG24" s="46">
        <f>SUM(AW24:AZ24)</f>
        <v>0</v>
      </c>
      <c r="BH24" s="46">
        <f>SUM(BA24:BD24)</f>
        <v>0</v>
      </c>
    </row>
    <row r="25" spans="2:60">
      <c r="B25" s="4" t="s">
        <v>39</v>
      </c>
      <c r="H25" s="38">
        <f ca="1">H21-H24</f>
        <v>-148367.5</v>
      </c>
      <c r="I25" s="37">
        <f t="shared" ref="I25:AQ25" ca="1" si="27">I21-I24</f>
        <v>-155575</v>
      </c>
      <c r="J25" s="37">
        <f t="shared" ca="1" si="27"/>
        <v>-190535</v>
      </c>
      <c r="K25" s="37">
        <f t="shared" ca="1" si="27"/>
        <v>-186613.75</v>
      </c>
      <c r="L25" s="37">
        <f t="shared" ca="1" si="27"/>
        <v>-199507.5</v>
      </c>
      <c r="M25" s="37">
        <f t="shared" ca="1" si="27"/>
        <v>-235112.5</v>
      </c>
      <c r="N25" s="37">
        <f t="shared" ca="1" si="27"/>
        <v>-236065.625</v>
      </c>
      <c r="O25" s="37">
        <f t="shared" ca="1" si="27"/>
        <v>-256845.625</v>
      </c>
      <c r="P25" s="37">
        <f t="shared" ca="1" si="27"/>
        <v>-283681.875</v>
      </c>
      <c r="Q25" s="37">
        <f t="shared" ca="1" si="27"/>
        <v>-256969.375</v>
      </c>
      <c r="R25" s="37">
        <f t="shared" ca="1" si="27"/>
        <v>-265933.125</v>
      </c>
      <c r="S25" s="37">
        <f t="shared" ca="1" si="27"/>
        <v>-285736.875</v>
      </c>
      <c r="T25" s="37">
        <f t="shared" ca="1" si="27"/>
        <v>-298316.90000000002</v>
      </c>
      <c r="U25" s="37">
        <f t="shared" ca="1" si="27"/>
        <v>-289345.82500000001</v>
      </c>
      <c r="V25" s="37">
        <f t="shared" ca="1" si="27"/>
        <v>-332034.27500000002</v>
      </c>
      <c r="W25" s="37">
        <f t="shared" ca="1" si="27"/>
        <v>-326869.98749999999</v>
      </c>
      <c r="X25" s="37">
        <f t="shared" ca="1" si="27"/>
        <v>-317624.35000000003</v>
      </c>
      <c r="Y25" s="37">
        <f t="shared" ca="1" si="27"/>
        <v>-324690.30000000005</v>
      </c>
      <c r="Z25" s="37">
        <f t="shared" ca="1" si="27"/>
        <v>-293669.09375</v>
      </c>
      <c r="AA25" s="37">
        <f t="shared" ca="1" si="27"/>
        <v>-290205.34375</v>
      </c>
      <c r="AB25" s="37">
        <f t="shared" ca="1" si="27"/>
        <v>-271209.23125000007</v>
      </c>
      <c r="AC25" s="37">
        <f t="shared" ca="1" si="27"/>
        <v>-242695.85625000001</v>
      </c>
      <c r="AD25" s="37">
        <f t="shared" ca="1" si="27"/>
        <v>-226062.91875000007</v>
      </c>
      <c r="AE25" s="37">
        <f t="shared" ca="1" si="27"/>
        <v>-231649.98125000007</v>
      </c>
      <c r="AF25" s="37">
        <f t="shared" ca="1" si="27"/>
        <v>-205575.93125000002</v>
      </c>
      <c r="AG25" s="37">
        <f t="shared" ca="1" si="27"/>
        <v>-177409.28125</v>
      </c>
      <c r="AH25" s="37">
        <f t="shared" ca="1" si="27"/>
        <v>-188104.75624999998</v>
      </c>
      <c r="AI25" s="37">
        <f t="shared" ca="1" si="27"/>
        <v>-152501.71875</v>
      </c>
      <c r="AJ25" s="37">
        <f t="shared" ca="1" si="27"/>
        <v>-148137.43125000002</v>
      </c>
      <c r="AK25" s="37">
        <f t="shared" ca="1" si="27"/>
        <v>-132047.43125000002</v>
      </c>
      <c r="AL25" s="37">
        <f t="shared" ca="1" si="27"/>
        <v>-104916.99375000002</v>
      </c>
      <c r="AM25" s="37">
        <f t="shared" ca="1" si="27"/>
        <v>-98103.381249999977</v>
      </c>
      <c r="AN25" s="37">
        <f t="shared" ca="1" si="27"/>
        <v>-100418.51875000005</v>
      </c>
      <c r="AO25" s="37">
        <f t="shared" ca="1" si="27"/>
        <v>-59661.018750000047</v>
      </c>
      <c r="AP25" s="37">
        <f t="shared" ca="1" si="27"/>
        <v>-40646.73125000007</v>
      </c>
      <c r="AQ25" s="37">
        <f t="shared" ca="1" si="27"/>
        <v>-27413.693750000093</v>
      </c>
      <c r="AR25" s="17"/>
      <c r="AS25" s="36">
        <f ca="1">SUM(H25:J25)</f>
        <v>-494477.5</v>
      </c>
      <c r="AT25" s="36">
        <f ca="1">SUM(K25:M25)</f>
        <v>-621233.75</v>
      </c>
      <c r="AU25" s="36">
        <f ca="1">SUM(N25:P25)</f>
        <v>-776593.125</v>
      </c>
      <c r="AV25" s="36">
        <f ca="1">SUM(Q25:S25)</f>
        <v>-808639.375</v>
      </c>
      <c r="AW25" s="36">
        <f ca="1">SUM(T25:V25)</f>
        <v>-919697.00000000012</v>
      </c>
      <c r="AX25" s="36">
        <f ca="1">SUM(W25:Y25)</f>
        <v>-969184.63750000007</v>
      </c>
      <c r="AY25" s="36">
        <f ca="1">SUM(Z25:AB25)</f>
        <v>-855083.66875000007</v>
      </c>
      <c r="AZ25" s="36">
        <f ca="1">SUM(AC25:AE25)</f>
        <v>-700408.75625000009</v>
      </c>
      <c r="BA25" s="36">
        <f ca="1">SUM(AF25:AH25)</f>
        <v>-571089.96875</v>
      </c>
      <c r="BB25" s="36">
        <f ca="1">SUM(AI25:AK25)</f>
        <v>-432686.58125000005</v>
      </c>
      <c r="BC25" s="36">
        <f ca="1">SUM(AL25:AN25)</f>
        <v>-303438.89375000005</v>
      </c>
      <c r="BD25" s="36">
        <f ca="1">SUM(AO25:AQ25)</f>
        <v>-127721.44375000021</v>
      </c>
      <c r="BE25" s="17"/>
      <c r="BF25" s="36">
        <f ca="1">SUM(AS25:AV25)</f>
        <v>-2700943.75</v>
      </c>
      <c r="BG25" s="36">
        <f ca="1">SUM(AW25:AZ25)</f>
        <v>-3444374.0625000005</v>
      </c>
      <c r="BH25" s="36">
        <f ca="1">SUM(BA25:BD25)</f>
        <v>-1434936.8875000002</v>
      </c>
    </row>
    <row r="26" spans="2:60" ht="13.5">
      <c r="B26" s="90" t="s">
        <v>35</v>
      </c>
      <c r="C26" s="90"/>
      <c r="D26" s="90"/>
      <c r="E26" s="90"/>
      <c r="F26" s="91"/>
      <c r="H26" s="15" t="str">
        <f ca="1">IF(ISNUMBER(H25/H$8),H25/H$8,"n/a ")</f>
        <v xml:space="preserve">n/a </v>
      </c>
      <c r="I26" s="15">
        <f t="shared" ref="I26:AQ26" ca="1" si="28">IF(ISNUMBER(I25/I$8),I25/I$8,"n/a ")</f>
        <v>-11.967307692307692</v>
      </c>
      <c r="J26" s="15">
        <f t="shared" ca="1" si="28"/>
        <v>-47.633749999999999</v>
      </c>
      <c r="K26" s="15">
        <f t="shared" ca="1" si="28"/>
        <v>-10.367430555555556</v>
      </c>
      <c r="L26" s="15">
        <f t="shared" ca="1" si="28"/>
        <v>-19.950749999999999</v>
      </c>
      <c r="M26" s="15">
        <f t="shared" ca="1" si="28"/>
        <v>-19.592708333333334</v>
      </c>
      <c r="N26" s="15">
        <f t="shared" ca="1" si="28"/>
        <v>-5.9016406249999998</v>
      </c>
      <c r="O26" s="15">
        <f t="shared" ca="1" si="28"/>
        <v>-10.701901041666666</v>
      </c>
      <c r="P26" s="15">
        <f t="shared" ca="1" si="28"/>
        <v>-6.9190701219512194</v>
      </c>
      <c r="Q26" s="15">
        <f t="shared" ca="1" si="28"/>
        <v>-4.2126127049180324</v>
      </c>
      <c r="R26" s="15">
        <f t="shared" ca="1" si="28"/>
        <v>-5.6581515957446813</v>
      </c>
      <c r="S26" s="15">
        <f t="shared" ca="1" si="28"/>
        <v>-4.3959519230769235</v>
      </c>
      <c r="T26" s="15">
        <f t="shared" ca="1" si="28"/>
        <v>-4.8904409836065579</v>
      </c>
      <c r="U26" s="15">
        <f t="shared" ca="1" si="28"/>
        <v>-2.7296775943396225</v>
      </c>
      <c r="V26" s="15">
        <f t="shared" ca="1" si="28"/>
        <v>-3.4586903645833336</v>
      </c>
      <c r="W26" s="15">
        <f t="shared" ca="1" si="28"/>
        <v>-3.0548596962616821</v>
      </c>
      <c r="X26" s="15">
        <f t="shared" ca="1" si="28"/>
        <v>-2.6917317796610174</v>
      </c>
      <c r="Y26" s="15">
        <f t="shared" ca="1" si="28"/>
        <v>-2.3027680851063832</v>
      </c>
      <c r="Z26" s="15">
        <f t="shared" ca="1" si="28"/>
        <v>-1.7376869452662722</v>
      </c>
      <c r="AA26" s="15">
        <f t="shared" ca="1" si="28"/>
        <v>-1.6488939985795454</v>
      </c>
      <c r="AB26" s="15">
        <f t="shared" ca="1" si="28"/>
        <v>-1.2271910916289597</v>
      </c>
      <c r="AC26" s="15">
        <f t="shared" ca="1" si="28"/>
        <v>-1.1668070012019232</v>
      </c>
      <c r="AD26" s="15">
        <f t="shared" ca="1" si="28"/>
        <v>-0.85629893465909113</v>
      </c>
      <c r="AE26" s="15">
        <f t="shared" ca="1" si="28"/>
        <v>-0.75702608251634007</v>
      </c>
      <c r="AF26" s="15">
        <f t="shared" ca="1" si="28"/>
        <v>-0.74215137635379069</v>
      </c>
      <c r="AG26" s="15">
        <f t="shared" ca="1" si="28"/>
        <v>-0.52957994402985076</v>
      </c>
      <c r="AH26" s="15">
        <f t="shared" ca="1" si="28"/>
        <v>-0.51819492079889806</v>
      </c>
      <c r="AI26" s="15">
        <f t="shared" ca="1" si="28"/>
        <v>-0.3890349968112245</v>
      </c>
      <c r="AJ26" s="15">
        <f t="shared" ca="1" si="28"/>
        <v>-0.35270816964285717</v>
      </c>
      <c r="AK26" s="15">
        <f t="shared" ca="1" si="28"/>
        <v>-0.28519963552915772</v>
      </c>
      <c r="AL26" s="15">
        <f t="shared" ca="1" si="28"/>
        <v>-0.21721944875776403</v>
      </c>
      <c r="AM26" s="15">
        <f t="shared" ca="1" si="28"/>
        <v>-0.18722019322519079</v>
      </c>
      <c r="AN26" s="15">
        <f t="shared" ca="1" si="28"/>
        <v>-0.17963956842576037</v>
      </c>
      <c r="AO26" s="15">
        <f t="shared" ca="1" si="28"/>
        <v>-0.10251034149484545</v>
      </c>
      <c r="AP26" s="15">
        <f t="shared" ca="1" si="28"/>
        <v>-6.4724094347133873E-2</v>
      </c>
      <c r="AQ26" s="15">
        <f t="shared" ca="1" si="28"/>
        <v>-4.0433176622419013E-2</v>
      </c>
      <c r="AS26" s="89">
        <f t="shared" ref="AS26:BD26" ca="1" si="29">IF(ISNUMBER(AS25/AS$8),AS25/AS$8,"n/a ")</f>
        <v>-29.086911764705881</v>
      </c>
      <c r="AT26" s="89">
        <f t="shared" ca="1" si="29"/>
        <v>-15.530843750000001</v>
      </c>
      <c r="AU26" s="89">
        <f t="shared" ca="1" si="29"/>
        <v>-7.3961249999999996</v>
      </c>
      <c r="AV26" s="89">
        <f t="shared" ca="1" si="29"/>
        <v>-4.6742160404624276</v>
      </c>
      <c r="AW26" s="89">
        <f t="shared" ca="1" si="29"/>
        <v>-3.496946768060837</v>
      </c>
      <c r="AX26" s="89">
        <f t="shared" ca="1" si="29"/>
        <v>-2.6480454576502734</v>
      </c>
      <c r="AY26" s="89">
        <f t="shared" ca="1" si="29"/>
        <v>-1.5107485313604241</v>
      </c>
      <c r="AZ26" s="89">
        <f t="shared" ca="1" si="29"/>
        <v>-0.90026832422879188</v>
      </c>
      <c r="BA26" s="89">
        <f t="shared" ca="1" si="29"/>
        <v>-0.58573330128205126</v>
      </c>
      <c r="BB26" s="89">
        <f t="shared" ca="1" si="29"/>
        <v>-0.33936202450980396</v>
      </c>
      <c r="BC26" s="89">
        <f t="shared" ca="1" si="29"/>
        <v>-0.1937668542464879</v>
      </c>
      <c r="BD26" s="89">
        <f t="shared" ca="1" si="29"/>
        <v>-6.7649069782839091E-2</v>
      </c>
      <c r="BF26" s="89">
        <f ca="1">IF(ISNUMBER(BF25/BF$8),BF25/BF$8,"n/a ")</f>
        <v>-8.0625186567164171</v>
      </c>
      <c r="BG26" s="89">
        <f ca="1">IF(ISNUMBER(BG25/BG$8),BG25/BG$8,"n/a ")</f>
        <v>-1.7457547199695898</v>
      </c>
      <c r="BH26" s="89">
        <f ca="1">IF(ISNUMBER(BH25/BH$8),BH25/BH$8,"n/a ")</f>
        <v>-0.25156677550841516</v>
      </c>
    </row>
    <row r="27" spans="2:60">
      <c r="AS27" s="23"/>
      <c r="AT27" s="23"/>
      <c r="AU27" s="23"/>
      <c r="AV27" s="23"/>
      <c r="AW27" s="23"/>
      <c r="AX27" s="23"/>
      <c r="AY27" s="23"/>
      <c r="AZ27" s="23"/>
      <c r="BA27" s="22"/>
      <c r="BB27" s="22"/>
      <c r="BC27" s="22"/>
      <c r="BD27" s="22"/>
      <c r="BF27" s="21"/>
      <c r="BG27" s="21"/>
      <c r="BH27" s="21"/>
    </row>
    <row r="28" spans="2:60">
      <c r="B28" s="40" t="s">
        <v>38</v>
      </c>
      <c r="C28" s="40"/>
      <c r="D28" s="40"/>
      <c r="E28" s="40"/>
      <c r="F28" s="41"/>
      <c r="G28" s="40"/>
      <c r="H28" s="56">
        <v>0</v>
      </c>
      <c r="I28" s="55">
        <v>0</v>
      </c>
      <c r="J28" s="55">
        <v>0</v>
      </c>
      <c r="K28" s="55">
        <v>0</v>
      </c>
      <c r="L28" s="55">
        <v>0</v>
      </c>
      <c r="M28" s="55">
        <v>0</v>
      </c>
      <c r="N28" s="55">
        <v>0</v>
      </c>
      <c r="O28" s="55">
        <v>0</v>
      </c>
      <c r="P28" s="55">
        <v>0</v>
      </c>
      <c r="Q28" s="55">
        <v>0</v>
      </c>
      <c r="R28" s="55">
        <v>0</v>
      </c>
      <c r="S28" s="55">
        <v>0</v>
      </c>
      <c r="T28" s="55">
        <v>0</v>
      </c>
      <c r="U28" s="55">
        <v>0</v>
      </c>
      <c r="V28" s="55">
        <v>0</v>
      </c>
      <c r="W28" s="55">
        <v>0</v>
      </c>
      <c r="X28" s="55">
        <v>0</v>
      </c>
      <c r="Y28" s="55">
        <v>0</v>
      </c>
      <c r="Z28" s="55">
        <v>0</v>
      </c>
      <c r="AA28" s="55">
        <v>0</v>
      </c>
      <c r="AB28" s="55">
        <v>0</v>
      </c>
      <c r="AC28" s="55">
        <v>0</v>
      </c>
      <c r="AD28" s="55">
        <v>0</v>
      </c>
      <c r="AE28" s="55">
        <v>0</v>
      </c>
      <c r="AF28" s="55">
        <v>0</v>
      </c>
      <c r="AG28" s="55">
        <v>0</v>
      </c>
      <c r="AH28" s="55">
        <v>0</v>
      </c>
      <c r="AI28" s="55">
        <v>0</v>
      </c>
      <c r="AJ28" s="55">
        <v>0</v>
      </c>
      <c r="AK28" s="55">
        <v>0</v>
      </c>
      <c r="AL28" s="55">
        <v>0</v>
      </c>
      <c r="AM28" s="55">
        <v>0</v>
      </c>
      <c r="AN28" s="55">
        <v>0</v>
      </c>
      <c r="AO28" s="55">
        <v>0</v>
      </c>
      <c r="AP28" s="55">
        <v>0</v>
      </c>
      <c r="AQ28" s="55">
        <v>0</v>
      </c>
      <c r="AS28" s="92">
        <f>SUM(H28:J28)</f>
        <v>0</v>
      </c>
      <c r="AT28" s="92">
        <f>SUM(K28:M28)</f>
        <v>0</v>
      </c>
      <c r="AU28" s="92">
        <f>SUM(N28:P28)</f>
        <v>0</v>
      </c>
      <c r="AV28" s="92">
        <f>SUM(Q28:S28)</f>
        <v>0</v>
      </c>
      <c r="AW28" s="92">
        <f>SUM(T28:V28)</f>
        <v>0</v>
      </c>
      <c r="AX28" s="92">
        <f>SUM(W28:Y28)</f>
        <v>0</v>
      </c>
      <c r="AY28" s="92">
        <f>SUM(Z28:AB28)</f>
        <v>0</v>
      </c>
      <c r="AZ28" s="92">
        <f>SUM(AC28:AE28)</f>
        <v>0</v>
      </c>
      <c r="BA28" s="22">
        <f>SUM(AF28:AH28)</f>
        <v>0</v>
      </c>
      <c r="BB28" s="22">
        <f>SUM(AI28:AK28)</f>
        <v>0</v>
      </c>
      <c r="BC28" s="22">
        <f>SUM(AL28:AN28)</f>
        <v>0</v>
      </c>
      <c r="BD28" s="22">
        <f>SUM(AO28:AQ28)</f>
        <v>0</v>
      </c>
      <c r="BF28" s="46">
        <f>SUM(AS28:AV28)</f>
        <v>0</v>
      </c>
      <c r="BG28" s="46">
        <f>SUM(AW28:AZ28)</f>
        <v>0</v>
      </c>
      <c r="BH28" s="46">
        <f>SUM(BA28:BD28)</f>
        <v>0</v>
      </c>
    </row>
    <row r="29" spans="2:60">
      <c r="B29" s="4" t="s">
        <v>37</v>
      </c>
      <c r="H29" s="38">
        <f ca="1">H25+H28</f>
        <v>-148367.5</v>
      </c>
      <c r="I29" s="37">
        <f t="shared" ref="I29:AQ29" ca="1" si="30">I25+I28</f>
        <v>-155575</v>
      </c>
      <c r="J29" s="37">
        <f t="shared" ca="1" si="30"/>
        <v>-190535</v>
      </c>
      <c r="K29" s="37">
        <f t="shared" ca="1" si="30"/>
        <v>-186613.75</v>
      </c>
      <c r="L29" s="37">
        <f t="shared" ca="1" si="30"/>
        <v>-199507.5</v>
      </c>
      <c r="M29" s="37">
        <f t="shared" ca="1" si="30"/>
        <v>-235112.5</v>
      </c>
      <c r="N29" s="37">
        <f t="shared" ca="1" si="30"/>
        <v>-236065.625</v>
      </c>
      <c r="O29" s="37">
        <f t="shared" ca="1" si="30"/>
        <v>-256845.625</v>
      </c>
      <c r="P29" s="37">
        <f t="shared" ca="1" si="30"/>
        <v>-283681.875</v>
      </c>
      <c r="Q29" s="37">
        <f t="shared" ca="1" si="30"/>
        <v>-256969.375</v>
      </c>
      <c r="R29" s="37">
        <f t="shared" ca="1" si="30"/>
        <v>-265933.125</v>
      </c>
      <c r="S29" s="37">
        <f t="shared" ca="1" si="30"/>
        <v>-285736.875</v>
      </c>
      <c r="T29" s="37">
        <f t="shared" ca="1" si="30"/>
        <v>-298316.90000000002</v>
      </c>
      <c r="U29" s="37">
        <f t="shared" ca="1" si="30"/>
        <v>-289345.82500000001</v>
      </c>
      <c r="V29" s="37">
        <f t="shared" ca="1" si="30"/>
        <v>-332034.27500000002</v>
      </c>
      <c r="W29" s="37">
        <f t="shared" ca="1" si="30"/>
        <v>-326869.98749999999</v>
      </c>
      <c r="X29" s="37">
        <f t="shared" ca="1" si="30"/>
        <v>-317624.35000000003</v>
      </c>
      <c r="Y29" s="37">
        <f t="shared" ca="1" si="30"/>
        <v>-324690.30000000005</v>
      </c>
      <c r="Z29" s="37">
        <f t="shared" ca="1" si="30"/>
        <v>-293669.09375</v>
      </c>
      <c r="AA29" s="37">
        <f t="shared" ca="1" si="30"/>
        <v>-290205.34375</v>
      </c>
      <c r="AB29" s="37">
        <f t="shared" ca="1" si="30"/>
        <v>-271209.23125000007</v>
      </c>
      <c r="AC29" s="37">
        <f t="shared" ca="1" si="30"/>
        <v>-242695.85625000001</v>
      </c>
      <c r="AD29" s="37">
        <f t="shared" ca="1" si="30"/>
        <v>-226062.91875000007</v>
      </c>
      <c r="AE29" s="37">
        <f t="shared" ca="1" si="30"/>
        <v>-231649.98125000007</v>
      </c>
      <c r="AF29" s="37">
        <f t="shared" ca="1" si="30"/>
        <v>-205575.93125000002</v>
      </c>
      <c r="AG29" s="37">
        <f t="shared" ca="1" si="30"/>
        <v>-177409.28125</v>
      </c>
      <c r="AH29" s="37">
        <f t="shared" ca="1" si="30"/>
        <v>-188104.75624999998</v>
      </c>
      <c r="AI29" s="37">
        <f t="shared" ca="1" si="30"/>
        <v>-152501.71875</v>
      </c>
      <c r="AJ29" s="37">
        <f t="shared" ca="1" si="30"/>
        <v>-148137.43125000002</v>
      </c>
      <c r="AK29" s="37">
        <f t="shared" ca="1" si="30"/>
        <v>-132047.43125000002</v>
      </c>
      <c r="AL29" s="37">
        <f t="shared" ca="1" si="30"/>
        <v>-104916.99375000002</v>
      </c>
      <c r="AM29" s="37">
        <f t="shared" ca="1" si="30"/>
        <v>-98103.381249999977</v>
      </c>
      <c r="AN29" s="37">
        <f t="shared" ca="1" si="30"/>
        <v>-100418.51875000005</v>
      </c>
      <c r="AO29" s="37">
        <f t="shared" ca="1" si="30"/>
        <v>-59661.018750000047</v>
      </c>
      <c r="AP29" s="37">
        <f t="shared" ca="1" si="30"/>
        <v>-40646.73125000007</v>
      </c>
      <c r="AQ29" s="37">
        <f t="shared" ca="1" si="30"/>
        <v>-27413.693750000093</v>
      </c>
      <c r="AR29" s="17"/>
      <c r="AS29" s="36">
        <f ca="1">SUM(H29:J29)</f>
        <v>-494477.5</v>
      </c>
      <c r="AT29" s="36">
        <f ca="1">SUM(K29:M29)</f>
        <v>-621233.75</v>
      </c>
      <c r="AU29" s="36">
        <f ca="1">SUM(N29:P29)</f>
        <v>-776593.125</v>
      </c>
      <c r="AV29" s="36">
        <f ca="1">SUM(Q29:S29)</f>
        <v>-808639.375</v>
      </c>
      <c r="AW29" s="36">
        <f ca="1">SUM(T29:V29)</f>
        <v>-919697.00000000012</v>
      </c>
      <c r="AX29" s="36">
        <f ca="1">SUM(W29:Y29)</f>
        <v>-969184.63750000007</v>
      </c>
      <c r="AY29" s="36">
        <f ca="1">SUM(Z29:AB29)</f>
        <v>-855083.66875000007</v>
      </c>
      <c r="AZ29" s="36">
        <f ca="1">SUM(AC29:AE29)</f>
        <v>-700408.75625000009</v>
      </c>
      <c r="BA29" s="36">
        <f ca="1">SUM(AF29:AH29)</f>
        <v>-571089.96875</v>
      </c>
      <c r="BB29" s="36">
        <f ca="1">SUM(AI29:AK29)</f>
        <v>-432686.58125000005</v>
      </c>
      <c r="BC29" s="36">
        <f ca="1">SUM(AL29:AN29)</f>
        <v>-303438.89375000005</v>
      </c>
      <c r="BD29" s="36">
        <f ca="1">SUM(AO29:AQ29)</f>
        <v>-127721.44375000021</v>
      </c>
      <c r="BE29" s="17"/>
      <c r="BF29" s="36">
        <f ca="1">SUM(AS29:AV29)</f>
        <v>-2700943.75</v>
      </c>
      <c r="BG29" s="36">
        <f ca="1">SUM(AW29:AZ29)</f>
        <v>-3444374.0625000005</v>
      </c>
      <c r="BH29" s="36">
        <f ca="1">SUM(BA29:BD29)</f>
        <v>-1434936.8875000002</v>
      </c>
    </row>
    <row r="30" spans="2:60">
      <c r="AS30" s="23"/>
      <c r="AT30" s="23"/>
      <c r="AU30" s="23"/>
      <c r="AV30" s="23"/>
      <c r="AW30" s="23"/>
      <c r="AX30" s="23"/>
      <c r="AY30" s="23"/>
      <c r="AZ30" s="23"/>
      <c r="BA30" s="22"/>
      <c r="BB30" s="22"/>
      <c r="BC30" s="22"/>
      <c r="BD30" s="22"/>
      <c r="BF30" s="21"/>
      <c r="BG30" s="21"/>
      <c r="BH30" s="21"/>
    </row>
    <row r="31" spans="2:60">
      <c r="B31" s="40" t="s">
        <v>36</v>
      </c>
      <c r="C31" s="40"/>
      <c r="D31" s="40"/>
      <c r="E31" s="40"/>
      <c r="F31" s="94"/>
      <c r="G31" s="93">
        <v>0</v>
      </c>
      <c r="H31" s="39">
        <f ca="1">-MAX(H29*$G31,0)</f>
        <v>0</v>
      </c>
      <c r="I31" s="5">
        <f t="shared" ref="I31:AQ31" ca="1" si="31">-MAX(I29*$G31,0)</f>
        <v>0</v>
      </c>
      <c r="J31" s="5">
        <f t="shared" ca="1" si="31"/>
        <v>0</v>
      </c>
      <c r="K31" s="5">
        <f t="shared" ca="1" si="31"/>
        <v>0</v>
      </c>
      <c r="L31" s="5">
        <f t="shared" ca="1" si="31"/>
        <v>0</v>
      </c>
      <c r="M31" s="5">
        <f t="shared" ca="1" si="31"/>
        <v>0</v>
      </c>
      <c r="N31" s="5">
        <f t="shared" ca="1" si="31"/>
        <v>0</v>
      </c>
      <c r="O31" s="5">
        <f t="shared" ca="1" si="31"/>
        <v>0</v>
      </c>
      <c r="P31" s="5">
        <f t="shared" ca="1" si="31"/>
        <v>0</v>
      </c>
      <c r="Q31" s="5">
        <f t="shared" ca="1" si="31"/>
        <v>0</v>
      </c>
      <c r="R31" s="5">
        <f t="shared" ca="1" si="31"/>
        <v>0</v>
      </c>
      <c r="S31" s="5">
        <f t="shared" ca="1" si="31"/>
        <v>0</v>
      </c>
      <c r="T31" s="5">
        <f t="shared" ca="1" si="31"/>
        <v>0</v>
      </c>
      <c r="U31" s="5">
        <f t="shared" ca="1" si="31"/>
        <v>0</v>
      </c>
      <c r="V31" s="5">
        <f t="shared" ca="1" si="31"/>
        <v>0</v>
      </c>
      <c r="W31" s="5">
        <f t="shared" ca="1" si="31"/>
        <v>0</v>
      </c>
      <c r="X31" s="5">
        <f t="shared" ca="1" si="31"/>
        <v>0</v>
      </c>
      <c r="Y31" s="5">
        <f t="shared" ca="1" si="31"/>
        <v>0</v>
      </c>
      <c r="Z31" s="5">
        <f t="shared" ca="1" si="31"/>
        <v>0</v>
      </c>
      <c r="AA31" s="5">
        <f t="shared" ca="1" si="31"/>
        <v>0</v>
      </c>
      <c r="AB31" s="5">
        <f t="shared" ca="1" si="31"/>
        <v>0</v>
      </c>
      <c r="AC31" s="5">
        <f t="shared" ca="1" si="31"/>
        <v>0</v>
      </c>
      <c r="AD31" s="5">
        <f t="shared" ca="1" si="31"/>
        <v>0</v>
      </c>
      <c r="AE31" s="5">
        <f t="shared" ca="1" si="31"/>
        <v>0</v>
      </c>
      <c r="AF31" s="5">
        <f t="shared" ca="1" si="31"/>
        <v>0</v>
      </c>
      <c r="AG31" s="5">
        <f t="shared" ca="1" si="31"/>
        <v>0</v>
      </c>
      <c r="AH31" s="5">
        <f t="shared" ca="1" si="31"/>
        <v>0</v>
      </c>
      <c r="AI31" s="5">
        <f t="shared" ca="1" si="31"/>
        <v>0</v>
      </c>
      <c r="AJ31" s="5">
        <f t="shared" ca="1" si="31"/>
        <v>0</v>
      </c>
      <c r="AK31" s="5">
        <f t="shared" ca="1" si="31"/>
        <v>0</v>
      </c>
      <c r="AL31" s="5">
        <f t="shared" ca="1" si="31"/>
        <v>0</v>
      </c>
      <c r="AM31" s="5">
        <f t="shared" ca="1" si="31"/>
        <v>0</v>
      </c>
      <c r="AN31" s="5">
        <f t="shared" ca="1" si="31"/>
        <v>0</v>
      </c>
      <c r="AO31" s="5">
        <f t="shared" ca="1" si="31"/>
        <v>0</v>
      </c>
      <c r="AP31" s="5">
        <f t="shared" ca="1" si="31"/>
        <v>0</v>
      </c>
      <c r="AQ31" s="5">
        <f t="shared" ca="1" si="31"/>
        <v>0</v>
      </c>
      <c r="AS31" s="92">
        <f ca="1">SUM(H31:J31)</f>
        <v>0</v>
      </c>
      <c r="AT31" s="92">
        <f ca="1">SUM(K31:M31)</f>
        <v>0</v>
      </c>
      <c r="AU31" s="92">
        <f ca="1">SUM(N31:P31)</f>
        <v>0</v>
      </c>
      <c r="AV31" s="92">
        <f ca="1">SUM(Q31:S31)</f>
        <v>0</v>
      </c>
      <c r="AW31" s="92">
        <f ca="1">SUM(T31:V31)</f>
        <v>0</v>
      </c>
      <c r="AX31" s="92">
        <f ca="1">SUM(W31:Y31)</f>
        <v>0</v>
      </c>
      <c r="AY31" s="92">
        <f ca="1">SUM(Z31:AB31)</f>
        <v>0</v>
      </c>
      <c r="AZ31" s="92">
        <f ca="1">SUM(AC31:AE31)</f>
        <v>0</v>
      </c>
      <c r="BA31" s="22">
        <f ca="1">SUM(AF31:AH31)</f>
        <v>0</v>
      </c>
      <c r="BB31" s="22">
        <f ca="1">SUM(AI31:AK31)</f>
        <v>0</v>
      </c>
      <c r="BC31" s="22">
        <f ca="1">SUM(AL31:AN31)</f>
        <v>0</v>
      </c>
      <c r="BD31" s="22">
        <f ca="1">SUM(AO31:AQ31)</f>
        <v>0</v>
      </c>
      <c r="BF31" s="46">
        <f ca="1">SUM(AS31:AV31)</f>
        <v>0</v>
      </c>
      <c r="BG31" s="46">
        <f ca="1">SUM(AW31:AZ31)</f>
        <v>0</v>
      </c>
      <c r="BH31" s="46">
        <f ca="1">SUM(BA31:BD31)</f>
        <v>0</v>
      </c>
    </row>
    <row r="32" spans="2:60">
      <c r="B32" s="4" t="s">
        <v>18</v>
      </c>
      <c r="H32" s="38">
        <f t="shared" ref="H32:AQ32" ca="1" si="32">H29+H31</f>
        <v>-148367.5</v>
      </c>
      <c r="I32" s="37">
        <f t="shared" ca="1" si="32"/>
        <v>-155575</v>
      </c>
      <c r="J32" s="37">
        <f t="shared" ca="1" si="32"/>
        <v>-190535</v>
      </c>
      <c r="K32" s="37">
        <f t="shared" ca="1" si="32"/>
        <v>-186613.75</v>
      </c>
      <c r="L32" s="37">
        <f t="shared" ca="1" si="32"/>
        <v>-199507.5</v>
      </c>
      <c r="M32" s="37">
        <f t="shared" ca="1" si="32"/>
        <v>-235112.5</v>
      </c>
      <c r="N32" s="37">
        <f t="shared" ca="1" si="32"/>
        <v>-236065.625</v>
      </c>
      <c r="O32" s="37">
        <f t="shared" ca="1" si="32"/>
        <v>-256845.625</v>
      </c>
      <c r="P32" s="37">
        <f t="shared" ca="1" si="32"/>
        <v>-283681.875</v>
      </c>
      <c r="Q32" s="37">
        <f t="shared" ca="1" si="32"/>
        <v>-256969.375</v>
      </c>
      <c r="R32" s="37">
        <f t="shared" ca="1" si="32"/>
        <v>-265933.125</v>
      </c>
      <c r="S32" s="37">
        <f t="shared" ca="1" si="32"/>
        <v>-285736.875</v>
      </c>
      <c r="T32" s="37">
        <f t="shared" ca="1" si="32"/>
        <v>-298316.90000000002</v>
      </c>
      <c r="U32" s="37">
        <f t="shared" ca="1" si="32"/>
        <v>-289345.82500000001</v>
      </c>
      <c r="V32" s="37">
        <f t="shared" ca="1" si="32"/>
        <v>-332034.27500000002</v>
      </c>
      <c r="W32" s="37">
        <f t="shared" ca="1" si="32"/>
        <v>-326869.98749999999</v>
      </c>
      <c r="X32" s="37">
        <f t="shared" ca="1" si="32"/>
        <v>-317624.35000000003</v>
      </c>
      <c r="Y32" s="37">
        <f t="shared" ca="1" si="32"/>
        <v>-324690.30000000005</v>
      </c>
      <c r="Z32" s="37">
        <f t="shared" ca="1" si="32"/>
        <v>-293669.09375</v>
      </c>
      <c r="AA32" s="37">
        <f t="shared" ca="1" si="32"/>
        <v>-290205.34375</v>
      </c>
      <c r="AB32" s="37">
        <f t="shared" ca="1" si="32"/>
        <v>-271209.23125000007</v>
      </c>
      <c r="AC32" s="37">
        <f t="shared" ca="1" si="32"/>
        <v>-242695.85625000001</v>
      </c>
      <c r="AD32" s="37">
        <f t="shared" ca="1" si="32"/>
        <v>-226062.91875000007</v>
      </c>
      <c r="AE32" s="37">
        <f t="shared" ca="1" si="32"/>
        <v>-231649.98125000007</v>
      </c>
      <c r="AF32" s="37">
        <f t="shared" ca="1" si="32"/>
        <v>-205575.93125000002</v>
      </c>
      <c r="AG32" s="37">
        <f t="shared" ca="1" si="32"/>
        <v>-177409.28125</v>
      </c>
      <c r="AH32" s="37">
        <f t="shared" ca="1" si="32"/>
        <v>-188104.75624999998</v>
      </c>
      <c r="AI32" s="37">
        <f t="shared" ca="1" si="32"/>
        <v>-152501.71875</v>
      </c>
      <c r="AJ32" s="37">
        <f t="shared" ca="1" si="32"/>
        <v>-148137.43125000002</v>
      </c>
      <c r="AK32" s="37">
        <f t="shared" ca="1" si="32"/>
        <v>-132047.43125000002</v>
      </c>
      <c r="AL32" s="37">
        <f t="shared" ca="1" si="32"/>
        <v>-104916.99375000002</v>
      </c>
      <c r="AM32" s="37">
        <f t="shared" ca="1" si="32"/>
        <v>-98103.381249999977</v>
      </c>
      <c r="AN32" s="37">
        <f t="shared" ca="1" si="32"/>
        <v>-100418.51875000005</v>
      </c>
      <c r="AO32" s="37">
        <f t="shared" ca="1" si="32"/>
        <v>-59661.018750000047</v>
      </c>
      <c r="AP32" s="37">
        <f t="shared" ca="1" si="32"/>
        <v>-40646.73125000007</v>
      </c>
      <c r="AQ32" s="37">
        <f t="shared" ca="1" si="32"/>
        <v>-27413.693750000093</v>
      </c>
      <c r="AR32" s="17"/>
      <c r="AS32" s="36">
        <f ca="1">SUM(H32:J32)</f>
        <v>-494477.5</v>
      </c>
      <c r="AT32" s="36">
        <f ca="1">SUM(K32:M32)</f>
        <v>-621233.75</v>
      </c>
      <c r="AU32" s="36">
        <f ca="1">SUM(N32:P32)</f>
        <v>-776593.125</v>
      </c>
      <c r="AV32" s="36">
        <f ca="1">SUM(Q32:S32)</f>
        <v>-808639.375</v>
      </c>
      <c r="AW32" s="36">
        <f ca="1">SUM(T32:V32)</f>
        <v>-919697.00000000012</v>
      </c>
      <c r="AX32" s="36">
        <f ca="1">SUM(W32:Y32)</f>
        <v>-969184.63750000007</v>
      </c>
      <c r="AY32" s="36">
        <f ca="1">SUM(Z32:AB32)</f>
        <v>-855083.66875000007</v>
      </c>
      <c r="AZ32" s="36">
        <f ca="1">SUM(AC32:AE32)</f>
        <v>-700408.75625000009</v>
      </c>
      <c r="BA32" s="36">
        <f ca="1">SUM(AF32:AH32)</f>
        <v>-571089.96875</v>
      </c>
      <c r="BB32" s="36">
        <f ca="1">SUM(AI32:AK32)</f>
        <v>-432686.58125000005</v>
      </c>
      <c r="BC32" s="36">
        <f ca="1">SUM(AL32:AN32)</f>
        <v>-303438.89375000005</v>
      </c>
      <c r="BD32" s="36">
        <f ca="1">SUM(AO32:AQ32)</f>
        <v>-127721.44375000021</v>
      </c>
      <c r="BE32" s="17"/>
      <c r="BF32" s="36">
        <f ca="1">SUM(AS32:AV32)</f>
        <v>-2700943.75</v>
      </c>
      <c r="BG32" s="36">
        <f ca="1">SUM(AW32:AZ32)</f>
        <v>-3444374.0625000005</v>
      </c>
      <c r="BH32" s="36">
        <f ca="1">SUM(BA32:BD32)</f>
        <v>-1434936.8875000002</v>
      </c>
    </row>
    <row r="33" spans="1:60" ht="13.5">
      <c r="B33" s="90" t="s">
        <v>35</v>
      </c>
      <c r="C33" s="90"/>
      <c r="D33" s="90"/>
      <c r="E33" s="90"/>
      <c r="F33" s="91"/>
      <c r="G33" s="90"/>
      <c r="H33" s="15" t="str">
        <f t="shared" ref="H33:AQ33" ca="1" si="33">IF(ISNUMBER(H32/H8),H32/H8,"n/a ")</f>
        <v xml:space="preserve">n/a </v>
      </c>
      <c r="I33" s="15">
        <f t="shared" ca="1" si="33"/>
        <v>-11.967307692307692</v>
      </c>
      <c r="J33" s="15">
        <f t="shared" ca="1" si="33"/>
        <v>-47.633749999999999</v>
      </c>
      <c r="K33" s="15">
        <f t="shared" ca="1" si="33"/>
        <v>-10.367430555555556</v>
      </c>
      <c r="L33" s="15">
        <f t="shared" ca="1" si="33"/>
        <v>-19.950749999999999</v>
      </c>
      <c r="M33" s="15">
        <f t="shared" ca="1" si="33"/>
        <v>-19.592708333333334</v>
      </c>
      <c r="N33" s="15">
        <f t="shared" ca="1" si="33"/>
        <v>-5.9016406249999998</v>
      </c>
      <c r="O33" s="15">
        <f t="shared" ca="1" si="33"/>
        <v>-10.701901041666666</v>
      </c>
      <c r="P33" s="15">
        <f t="shared" ca="1" si="33"/>
        <v>-6.9190701219512194</v>
      </c>
      <c r="Q33" s="15">
        <f t="shared" ca="1" si="33"/>
        <v>-4.2126127049180324</v>
      </c>
      <c r="R33" s="15">
        <f t="shared" ca="1" si="33"/>
        <v>-5.6581515957446813</v>
      </c>
      <c r="S33" s="15">
        <f t="shared" ca="1" si="33"/>
        <v>-4.3959519230769235</v>
      </c>
      <c r="T33" s="15">
        <f t="shared" ca="1" si="33"/>
        <v>-4.8904409836065579</v>
      </c>
      <c r="U33" s="15">
        <f t="shared" ca="1" si="33"/>
        <v>-2.7296775943396225</v>
      </c>
      <c r="V33" s="15">
        <f t="shared" ca="1" si="33"/>
        <v>-3.4586903645833336</v>
      </c>
      <c r="W33" s="15">
        <f t="shared" ca="1" si="33"/>
        <v>-3.0548596962616821</v>
      </c>
      <c r="X33" s="15">
        <f t="shared" ca="1" si="33"/>
        <v>-2.6917317796610174</v>
      </c>
      <c r="Y33" s="15">
        <f t="shared" ca="1" si="33"/>
        <v>-2.3027680851063832</v>
      </c>
      <c r="Z33" s="15">
        <f t="shared" ca="1" si="33"/>
        <v>-1.7376869452662722</v>
      </c>
      <c r="AA33" s="15">
        <f t="shared" ca="1" si="33"/>
        <v>-1.6488939985795454</v>
      </c>
      <c r="AB33" s="15">
        <f t="shared" ca="1" si="33"/>
        <v>-1.2271910916289597</v>
      </c>
      <c r="AC33" s="15">
        <f t="shared" ca="1" si="33"/>
        <v>-1.1668070012019232</v>
      </c>
      <c r="AD33" s="15">
        <f t="shared" ca="1" si="33"/>
        <v>-0.85629893465909113</v>
      </c>
      <c r="AE33" s="15">
        <f t="shared" ca="1" si="33"/>
        <v>-0.75702608251634007</v>
      </c>
      <c r="AF33" s="15">
        <f t="shared" ca="1" si="33"/>
        <v>-0.74215137635379069</v>
      </c>
      <c r="AG33" s="15">
        <f t="shared" ca="1" si="33"/>
        <v>-0.52957994402985076</v>
      </c>
      <c r="AH33" s="15">
        <f t="shared" ca="1" si="33"/>
        <v>-0.51819492079889806</v>
      </c>
      <c r="AI33" s="15">
        <f t="shared" ca="1" si="33"/>
        <v>-0.3890349968112245</v>
      </c>
      <c r="AJ33" s="15">
        <f t="shared" ca="1" si="33"/>
        <v>-0.35270816964285717</v>
      </c>
      <c r="AK33" s="15">
        <f t="shared" ca="1" si="33"/>
        <v>-0.28519963552915772</v>
      </c>
      <c r="AL33" s="15">
        <f t="shared" ca="1" si="33"/>
        <v>-0.21721944875776403</v>
      </c>
      <c r="AM33" s="15">
        <f t="shared" ca="1" si="33"/>
        <v>-0.18722019322519079</v>
      </c>
      <c r="AN33" s="15">
        <f t="shared" ca="1" si="33"/>
        <v>-0.17963956842576037</v>
      </c>
      <c r="AO33" s="15">
        <f t="shared" ca="1" si="33"/>
        <v>-0.10251034149484545</v>
      </c>
      <c r="AP33" s="15">
        <f t="shared" ca="1" si="33"/>
        <v>-6.4724094347133873E-2</v>
      </c>
      <c r="AQ33" s="15">
        <f t="shared" ca="1" si="33"/>
        <v>-4.0433176622419013E-2</v>
      </c>
      <c r="AS33" s="89">
        <f t="shared" ref="AS33:BD33" ca="1" si="34">IF(ISNUMBER(AS32/AS8),AS32/AS8,"n/a ")</f>
        <v>-29.086911764705881</v>
      </c>
      <c r="AT33" s="89">
        <f t="shared" ca="1" si="34"/>
        <v>-15.530843750000001</v>
      </c>
      <c r="AU33" s="89">
        <f t="shared" ca="1" si="34"/>
        <v>-7.3961249999999996</v>
      </c>
      <c r="AV33" s="89">
        <f t="shared" ca="1" si="34"/>
        <v>-4.6742160404624276</v>
      </c>
      <c r="AW33" s="89">
        <f t="shared" ca="1" si="34"/>
        <v>-3.496946768060837</v>
      </c>
      <c r="AX33" s="89">
        <f t="shared" ca="1" si="34"/>
        <v>-2.6480454576502734</v>
      </c>
      <c r="AY33" s="89">
        <f t="shared" ca="1" si="34"/>
        <v>-1.5107485313604241</v>
      </c>
      <c r="AZ33" s="89">
        <f t="shared" ca="1" si="34"/>
        <v>-0.90026832422879188</v>
      </c>
      <c r="BA33" s="89">
        <f t="shared" ca="1" si="34"/>
        <v>-0.58573330128205126</v>
      </c>
      <c r="BB33" s="89">
        <f t="shared" ca="1" si="34"/>
        <v>-0.33936202450980396</v>
      </c>
      <c r="BC33" s="89">
        <f t="shared" ca="1" si="34"/>
        <v>-0.1937668542464879</v>
      </c>
      <c r="BD33" s="89">
        <f t="shared" ca="1" si="34"/>
        <v>-6.7649069782839091E-2</v>
      </c>
      <c r="BF33" s="89">
        <f ca="1">IF(ISNUMBER(BF32/BF8),BF32/BF8,"n/a ")</f>
        <v>-8.0625186567164171</v>
      </c>
      <c r="BG33" s="89">
        <f ca="1">IF(ISNUMBER(BG32/BG8),BG32/BG8,"n/a ")</f>
        <v>-1.7457547199695898</v>
      </c>
      <c r="BH33" s="89">
        <f ca="1">IF(ISNUMBER(BH32/BH8),BH32/BH8,"n/a ")</f>
        <v>-0.25156677550841516</v>
      </c>
    </row>
    <row r="34" spans="1:60" ht="5.25" customHeight="1" thickBot="1">
      <c r="B34" s="7"/>
      <c r="C34" s="7"/>
      <c r="D34" s="7"/>
      <c r="E34" s="7"/>
      <c r="F34" s="10"/>
      <c r="G34" s="7"/>
      <c r="H34" s="9"/>
      <c r="I34" s="7"/>
      <c r="J34" s="7"/>
      <c r="K34" s="8"/>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S34" s="6"/>
      <c r="AT34" s="6"/>
      <c r="AU34" s="6"/>
      <c r="AV34" s="6"/>
      <c r="AW34" s="6"/>
      <c r="AX34" s="6"/>
      <c r="AY34" s="6"/>
      <c r="AZ34" s="6"/>
      <c r="BA34" s="6"/>
      <c r="BB34" s="6"/>
      <c r="BC34" s="6"/>
      <c r="BD34" s="6"/>
      <c r="BF34" s="6"/>
      <c r="BG34" s="6"/>
      <c r="BH34" s="6"/>
    </row>
    <row r="35" spans="1:60" ht="13.5" thickTop="1">
      <c r="B35" s="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S35" s="33"/>
      <c r="AT35" s="33"/>
      <c r="AU35" s="33"/>
      <c r="AV35" s="33"/>
      <c r="AW35" s="33"/>
      <c r="AX35" s="33"/>
      <c r="AY35" s="33"/>
      <c r="AZ35" s="33"/>
      <c r="BA35" s="33"/>
      <c r="BB35" s="33"/>
      <c r="BC35" s="33"/>
      <c r="BD35" s="33"/>
      <c r="BF35" s="21"/>
      <c r="BG35" s="21"/>
      <c r="BH35" s="21"/>
    </row>
    <row r="36" spans="1:60" s="83" customFormat="1">
      <c r="A36" s="1"/>
      <c r="B36" s="4"/>
      <c r="C36" s="1"/>
      <c r="D36" s="1"/>
      <c r="E36" s="1"/>
      <c r="F36" s="4"/>
      <c r="G36" s="1"/>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1"/>
      <c r="AS36" s="33"/>
      <c r="AT36" s="33"/>
      <c r="AU36" s="33"/>
      <c r="AV36" s="33"/>
      <c r="AW36" s="33"/>
      <c r="AX36" s="33"/>
      <c r="AY36" s="33"/>
      <c r="AZ36" s="33"/>
      <c r="BA36" s="22"/>
      <c r="BB36" s="22"/>
      <c r="BC36" s="22"/>
      <c r="BD36" s="22"/>
      <c r="BE36" s="1"/>
      <c r="BF36" s="21"/>
      <c r="BG36" s="21"/>
      <c r="BH36" s="21"/>
    </row>
    <row r="37" spans="1:60" ht="13.5" thickBot="1">
      <c r="A37" s="32" t="s">
        <v>0</v>
      </c>
      <c r="B37" s="31" t="s">
        <v>34</v>
      </c>
      <c r="C37" s="30"/>
      <c r="D37" s="29"/>
      <c r="E37" s="83"/>
      <c r="F37" s="82"/>
      <c r="G37" s="87"/>
      <c r="H37" s="88"/>
      <c r="I37" s="87"/>
      <c r="J37" s="87"/>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S37" s="85"/>
      <c r="AT37" s="85"/>
      <c r="AU37" s="85"/>
      <c r="AV37" s="85"/>
      <c r="AW37" s="85"/>
      <c r="AX37" s="85"/>
      <c r="AY37" s="85"/>
      <c r="AZ37" s="85"/>
      <c r="BA37" s="22"/>
      <c r="BB37" s="22"/>
      <c r="BC37" s="22"/>
      <c r="BD37" s="22"/>
      <c r="BF37" s="84"/>
      <c r="BG37" s="84"/>
      <c r="BH37" s="84"/>
    </row>
    <row r="38" spans="1:60">
      <c r="E38" s="83"/>
      <c r="F38" s="82"/>
      <c r="AS38" s="23"/>
      <c r="AT38" s="23"/>
      <c r="AU38" s="23"/>
      <c r="AV38" s="23"/>
      <c r="AW38" s="23"/>
      <c r="AX38" s="23"/>
      <c r="AY38" s="23"/>
      <c r="AZ38" s="23"/>
      <c r="BA38" s="22"/>
      <c r="BB38" s="22"/>
      <c r="BC38" s="22"/>
      <c r="BD38" s="22"/>
      <c r="BF38" s="21"/>
      <c r="BG38" s="21"/>
      <c r="BH38" s="21"/>
    </row>
    <row r="39" spans="1:60">
      <c r="B39" s="1" t="s">
        <v>33</v>
      </c>
      <c r="G39" s="63">
        <v>1000000</v>
      </c>
      <c r="H39" s="5">
        <f ca="1">'Model &amp; Metrics'!H81</f>
        <v>841632.5</v>
      </c>
      <c r="I39" s="5">
        <f ca="1">'Model &amp; Metrics'!I81</f>
        <v>681668.45890410955</v>
      </c>
      <c r="J39" s="5">
        <f ca="1">'Model &amp; Metrics'!J81</f>
        <v>492760.85616438347</v>
      </c>
      <c r="K39" s="5">
        <f ca="1">'Model &amp; Metrics'!K81</f>
        <v>300919.70890410949</v>
      </c>
      <c r="L39" s="5">
        <f ca="1">'Model &amp; Metrics'!L81</f>
        <v>102201.24999999988</v>
      </c>
      <c r="M39" s="5">
        <f ca="1">'Model &amp; Metrics'!M81</f>
        <v>-134587.96232876723</v>
      </c>
      <c r="N39" s="5">
        <f ca="1">'Model &amp; Metrics'!N81</f>
        <v>-381108.38184931513</v>
      </c>
      <c r="O39" s="5">
        <f ca="1">'Model &amp; Metrics'!O81</f>
        <v>-636375.92465753434</v>
      </c>
      <c r="P39" s="5">
        <f ca="1">'Model &amp; Metrics'!P81</f>
        <v>-927800.26541095902</v>
      </c>
      <c r="Q39" s="5">
        <f ca="1">'Model &amp; Metrics'!Q81</f>
        <v>-1194435.3938356165</v>
      </c>
      <c r="R39" s="5">
        <f ca="1">'Model &amp; Metrics'!R81</f>
        <v>-1460467.1489726028</v>
      </c>
      <c r="S39" s="5">
        <f ca="1">'Model &amp; Metrics'!S81</f>
        <v>-1754784.8458904109</v>
      </c>
      <c r="T39" s="5">
        <f ca="1">'Model &amp; Metrics'!T81</f>
        <v>-2055666.1294520549</v>
      </c>
      <c r="U39" s="5">
        <f ca="1">'Model &amp; Metrics'!U81</f>
        <v>1636790.7852739724</v>
      </c>
      <c r="V39" s="5">
        <f ca="1">'Model &amp; Metrics'!V81</f>
        <v>1301896.2363013697</v>
      </c>
      <c r="W39" s="5">
        <f ca="1">'Model &amp; Metrics'!W81</f>
        <v>966396.11181506841</v>
      </c>
      <c r="X39" s="5">
        <f ca="1">'Model &amp; Metrics'!X81</f>
        <v>640141.62482876703</v>
      </c>
      <c r="Y39" s="5">
        <f ca="1">'Model &amp; Metrics'!Y81</f>
        <v>303270.50291095878</v>
      </c>
      <c r="Z39" s="5">
        <f ca="1">'Model &amp; Metrics'!Z81</f>
        <v>-6179.4127568494296</v>
      </c>
      <c r="AA39" s="5">
        <f ca="1">'Model &amp; Metrics'!AA81</f>
        <v>-306987.49623287685</v>
      </c>
      <c r="AB39" s="5">
        <f ca="1">'Model &amp; Metrics'!AB81</f>
        <v>-601720.0151541098</v>
      </c>
      <c r="AC39" s="5">
        <f ca="1">'Model &amp; Metrics'!AC81</f>
        <v>-850678.88510274002</v>
      </c>
      <c r="AD39" s="5">
        <f ca="1">'Model &amp; Metrics'!AD81</f>
        <v>-1103569.201113014</v>
      </c>
      <c r="AE39" s="5">
        <f ca="1">'Model &amp; Metrics'!AE81</f>
        <v>-1361553.4289383565</v>
      </c>
      <c r="AF39" s="5">
        <f ca="1">'Model &amp; Metrics'!AF81</f>
        <v>-1572406.0725171235</v>
      </c>
      <c r="AG39" s="5">
        <f ca="1">'Model &amp; Metrics'!AG81</f>
        <v>-1778911.2441780823</v>
      </c>
      <c r="AH39" s="5">
        <f ca="1">'Model &amp; Metrics'!AH81</f>
        <v>-1988714.6305650687</v>
      </c>
      <c r="AI39" s="5">
        <f ca="1">'Model &amp; Metrics'!AI81</f>
        <v>-2163753.3356164386</v>
      </c>
      <c r="AJ39" s="5">
        <f ca="1">'Model &amp; Metrics'!AJ81</f>
        <v>-2333589.3970034248</v>
      </c>
      <c r="AK39" s="5">
        <f ca="1">'Model &amp; Metrics'!AK81</f>
        <v>-2493401.2118150685</v>
      </c>
      <c r="AL39" s="5">
        <f ca="1">'Model &amp; Metrics'!AL81</f>
        <v>-2619227.7946061646</v>
      </c>
      <c r="AM39" s="5">
        <f ca="1">'Model &amp; Metrics'!AM81</f>
        <v>-2743418.8470890415</v>
      </c>
      <c r="AN39" s="5">
        <f ca="1">'Model &amp; Metrics'!AN81</f>
        <v>-2870812.708304795</v>
      </c>
      <c r="AO39" s="5">
        <f ca="1">'Model &amp; Metrics'!AO81</f>
        <v>-2953898.3845890416</v>
      </c>
      <c r="AP39" s="5">
        <f ca="1">'Model &amp; Metrics'!AP81</f>
        <v>-3024824.5678938362</v>
      </c>
      <c r="AQ39" s="5">
        <f ca="1">'Model &amp; Metrics'!AQ81</f>
        <v>-3085279.3575342475</v>
      </c>
      <c r="AS39" s="51">
        <f ca="1">J39</f>
        <v>492760.85616438347</v>
      </c>
      <c r="AT39" s="51">
        <f ca="1">M39</f>
        <v>-134587.96232876723</v>
      </c>
      <c r="AU39" s="51">
        <f ca="1">P39</f>
        <v>-927800.26541095902</v>
      </c>
      <c r="AV39" s="51">
        <f ca="1">S39</f>
        <v>-1754784.8458904109</v>
      </c>
      <c r="AW39" s="51">
        <f ca="1">V39</f>
        <v>1301896.2363013697</v>
      </c>
      <c r="AX39" s="51">
        <f ca="1">Y39</f>
        <v>303270.50291095878</v>
      </c>
      <c r="AY39" s="51">
        <f ca="1">AB39</f>
        <v>-601720.0151541098</v>
      </c>
      <c r="AZ39" s="51">
        <f ca="1">AE39</f>
        <v>-1361553.4289383565</v>
      </c>
      <c r="BA39" s="81">
        <f ca="1">AH39</f>
        <v>-1988714.6305650687</v>
      </c>
      <c r="BB39" s="81">
        <f ca="1">AK39</f>
        <v>-2493401.2118150685</v>
      </c>
      <c r="BC39" s="81">
        <f ca="1">AN39</f>
        <v>-2870812.708304795</v>
      </c>
      <c r="BD39" s="81">
        <f ca="1">AQ39</f>
        <v>-3085279.3575342475</v>
      </c>
      <c r="BF39" s="42">
        <f ca="1">AV39</f>
        <v>-1754784.8458904109</v>
      </c>
      <c r="BG39" s="42">
        <f ca="1">AZ39</f>
        <v>-1361553.4289383565</v>
      </c>
      <c r="BH39" s="46">
        <f ca="1">BD39</f>
        <v>-3085279.3575342475</v>
      </c>
    </row>
    <row r="40" spans="1:60">
      <c r="B40" s="1" t="s">
        <v>32</v>
      </c>
      <c r="G40" s="76">
        <v>0</v>
      </c>
      <c r="H40" s="5">
        <f ca="1">IF((H57*(('Model &amp; Metrics'!H8*12)/365))&gt;SUM(H8:$H$8),SUM(H8:$H$8),IF(ISNUMBER(H57*(('Model &amp; Metrics'!H8*12)/365)),H57*(('Model &amp; Metrics'!H8*12)/365),0))</f>
        <v>0</v>
      </c>
      <c r="I40" s="5">
        <f ca="1">IF((I57*(('Model &amp; Metrics'!I8*12)/365))&gt;SUM($H8:I$8),SUM($H8:I$8),IF(ISNUMBER(I57*(('Model &amp; Metrics'!I8*12)/365)),I57*(('Model &amp; Metrics'!I8*12)/365),0))</f>
        <v>12821.917808219179</v>
      </c>
      <c r="J40" s="5">
        <f ca="1">IF((J57*(('Model &amp; Metrics'!J8*12)/365))&gt;SUM($H8:J$8),SUM($H8:J$8),IF(ISNUMBER(J57*(('Model &amp; Metrics'!J8*12)/365)),J57*(('Model &amp; Metrics'!J8*12)/365),0))</f>
        <v>3945.2054794520554</v>
      </c>
      <c r="K40" s="5">
        <f ca="1">IF((K57*(('Model &amp; Metrics'!K8*12)/365))&gt;SUM($H8:K$8),SUM($H8:K$8),IF(ISNUMBER(K57*(('Model &amp; Metrics'!K8*12)/365)),K57*(('Model &amp; Metrics'!K8*12)/365),0))</f>
        <v>17753.424657534248</v>
      </c>
      <c r="L40" s="5">
        <f ca="1">IF((L57*(('Model &amp; Metrics'!L8*12)/365))&gt;SUM($H8:L$8),SUM($H8:L$8),IF(ISNUMBER(L57*(('Model &amp; Metrics'!L8*12)/365)),L57*(('Model &amp; Metrics'!L8*12)/365),0))</f>
        <v>9863.0136986301368</v>
      </c>
      <c r="M40" s="5">
        <f ca="1">IF((M57*(('Model &amp; Metrics'!M8*12)/365))&gt;SUM($H8:M$8),SUM($H8:M$8),IF(ISNUMBER(M57*(('Model &amp; Metrics'!M8*12)/365)),M57*(('Model &amp; Metrics'!M8*12)/365),0))</f>
        <v>11835.616438356165</v>
      </c>
      <c r="N40" s="5">
        <f ca="1">IF((N57*(('Model &amp; Metrics'!N8*12)/365))&gt;SUM($H8:N$8),SUM($H8:N$8),IF(ISNUMBER(N57*(('Model &amp; Metrics'!N8*12)/365)),N57*(('Model &amp; Metrics'!N8*12)/365),0))</f>
        <v>39452.054794520547</v>
      </c>
      <c r="O40" s="5">
        <f ca="1">IF((O57*(('Model &amp; Metrics'!O8*12)/365))&gt;SUM($H8:O$8),SUM($H8:O$8),IF(ISNUMBER(O57*(('Model &amp; Metrics'!O8*12)/365)),O57*(('Model &amp; Metrics'!O8*12)/365),0))</f>
        <v>23671.232876712329</v>
      </c>
      <c r="P40" s="5">
        <f ca="1">IF((P57*(('Model &amp; Metrics'!P8*12)/365))&gt;SUM($H8:P$8),SUM($H8:P$8),IF(ISNUMBER(P57*(('Model &amp; Metrics'!P8*12)/365)),P57*(('Model &amp; Metrics'!P8*12)/365),0))</f>
        <v>40438.356164383556</v>
      </c>
      <c r="Q40" s="5">
        <f ca="1">IF((Q57*(('Model &amp; Metrics'!Q8*12)/365))&gt;SUM($H8:Q$8),SUM($H8:Q$8),IF(ISNUMBER(Q57*(('Model &amp; Metrics'!Q8*12)/365)),Q57*(('Model &amp; Metrics'!Q8*12)/365),0))</f>
        <v>60164.383561643837</v>
      </c>
      <c r="R40" s="5">
        <f ca="1">IF((R57*(('Model &amp; Metrics'!R8*12)/365))&gt;SUM($H8:R$8),SUM($H8:R$8),IF(ISNUMBER(R57*(('Model &amp; Metrics'!R8*12)/365)),R57*(('Model &amp; Metrics'!R8*12)/365),0))</f>
        <v>46356.164383561641</v>
      </c>
      <c r="S40" s="5">
        <f ca="1">IF((S57*(('Model &amp; Metrics'!S8*12)/365))&gt;SUM($H8:S$8),SUM($H8:S$8),IF(ISNUMBER(S57*(('Model &amp; Metrics'!S8*12)/365)),S57*(('Model &amp; Metrics'!S8*12)/365),0))</f>
        <v>64109.589041095896</v>
      </c>
      <c r="T40" s="5">
        <f ca="1">IF((T57*(('Model &amp; Metrics'!T8*12)/365))&gt;SUM($H8:T$8),SUM($H8:T$8),IF(ISNUMBER(T57*(('Model &amp; Metrics'!T8*12)/365)),T57*(('Model &amp; Metrics'!T8*12)/365),0))</f>
        <v>60164.383561643837</v>
      </c>
      <c r="U40" s="5">
        <f ca="1">IF((U57*(('Model &amp; Metrics'!U8*12)/365))&gt;SUM($H8:U$8),SUM($H8:U$8),IF(ISNUMBER(U57*(('Model &amp; Metrics'!U8*12)/365)),U57*(('Model &amp; Metrics'!U8*12)/365),0))</f>
        <v>104547.94520547945</v>
      </c>
      <c r="V40" s="5">
        <f ca="1">IF((V57*(('Model &amp; Metrics'!V8*12)/365))&gt;SUM($H8:V$8),SUM($H8:V$8),IF(ISNUMBER(V57*(('Model &amp; Metrics'!V8*12)/365)),V57*(('Model &amp; Metrics'!V8*12)/365),0))</f>
        <v>94684.931506849316</v>
      </c>
      <c r="W40" s="5">
        <f ca="1">IF((W57*(('Model &amp; Metrics'!W8*12)/365))&gt;SUM($H8:W$8),SUM($H8:W$8),IF(ISNUMBER(W57*(('Model &amp; Metrics'!W8*12)/365)),W57*(('Model &amp; Metrics'!W8*12)/365),0))</f>
        <v>105534.24657534246</v>
      </c>
      <c r="X40" s="5">
        <f ca="1">IF((X57*(('Model &amp; Metrics'!X8*12)/365))&gt;SUM($H8:X$8),SUM($H8:X$8),IF(ISNUMBER(X57*(('Model &amp; Metrics'!X8*12)/365)),X57*(('Model &amp; Metrics'!X8*12)/365),0))</f>
        <v>116383.56164383561</v>
      </c>
      <c r="Y40" s="5">
        <f ca="1">IF((Y57*(('Model &amp; Metrics'!Y8*12)/365))&gt;SUM($H8:Y$8),SUM($H8:Y$8),IF(ISNUMBER(Y57*(('Model &amp; Metrics'!Y8*12)/365)),Y57*(('Model &amp; Metrics'!Y8*12)/365),0))</f>
        <v>139068.49315068492</v>
      </c>
      <c r="Z40" s="5">
        <f ca="1">IF((Z57*(('Model &amp; Metrics'!Z8*12)/365))&gt;SUM($H8:Z$8),SUM($H8:Z$8),IF(ISNUMBER(Z57*(('Model &amp; Metrics'!Z8*12)/365)),Z57*(('Model &amp; Metrics'!Z8*12)/365),0))</f>
        <v>166684.93150684933</v>
      </c>
      <c r="AA40" s="5">
        <f ca="1">IF((AA57*(('Model &amp; Metrics'!AA8*12)/365))&gt;SUM($H8:AA$8),SUM($H8:AA$8),IF(ISNUMBER(AA57*(('Model &amp; Metrics'!AA8*12)/365)),AA57*(('Model &amp; Metrics'!AA8*12)/365),0))</f>
        <v>173589.04109589042</v>
      </c>
      <c r="AB40" s="5">
        <f ca="1">IF((AB57*(('Model &amp; Metrics'!AB8*12)/365))&gt;SUM($H8:AB$8),SUM($H8:AB$8),IF(ISNUMBER(AB57*(('Model &amp; Metrics'!AB8*12)/365)),AB57*(('Model &amp; Metrics'!AB8*12)/365),0))</f>
        <v>217972.60273972602</v>
      </c>
      <c r="AC40" s="5">
        <f ca="1">IF((AC57*(('Model &amp; Metrics'!AC8*12)/365))&gt;SUM($H8:AC$8),SUM($H8:AC$8),IF(ISNUMBER(AC57*(('Model &amp; Metrics'!AC8*12)/365)),AC57*(('Model &amp; Metrics'!AC8*12)/365),0))</f>
        <v>205150.68493150687</v>
      </c>
      <c r="AD40" s="5">
        <f ca="1">IF((AD57*(('Model &amp; Metrics'!AD8*12)/365))&gt;SUM($H8:AD$8),SUM($H8:AD$8),IF(ISNUMBER(AD57*(('Model &amp; Metrics'!AD8*12)/365)),AD57*(('Model &amp; Metrics'!AD8*12)/365),0))</f>
        <v>260383.56164383562</v>
      </c>
      <c r="AE40" s="5">
        <f ca="1">IF((AE57*(('Model &amp; Metrics'!AE8*12)/365))&gt;SUM($H8:AE$8),SUM($H8:AE$8),IF(ISNUMBER(AE57*(('Model &amp; Metrics'!AE8*12)/365)),AE57*(('Model &amp; Metrics'!AE8*12)/365),0))</f>
        <v>301808.21917808219</v>
      </c>
      <c r="AF40" s="5">
        <f ca="1">IF((AF57*(('Model &amp; Metrics'!AF8*12)/365))&gt;SUM($H8:AF$8),SUM($H8:AF$8),IF(ISNUMBER(AF57*(('Model &amp; Metrics'!AF8*12)/365)),AF57*(('Model &amp; Metrics'!AF8*12)/365),0))</f>
        <v>273205.47945205483</v>
      </c>
      <c r="AG40" s="5">
        <f ca="1">IF((AG57*(('Model &amp; Metrics'!AG8*12)/365))&gt;SUM($H8:AG$8),SUM($H8:AG$8),IF(ISNUMBER(AG57*(('Model &amp; Metrics'!AG8*12)/365)),AG57*(('Model &amp; Metrics'!AG8*12)/365),0))</f>
        <v>330410.9589041096</v>
      </c>
      <c r="AH40" s="5">
        <f ca="1">IF((AH57*(('Model &amp; Metrics'!AH8*12)/365))&gt;SUM($H8:AH$8),SUM($H8:AH$8),IF(ISNUMBER(AH57*(('Model &amp; Metrics'!AH8*12)/365)),AH57*(('Model &amp; Metrics'!AH8*12)/365),0))</f>
        <v>358027.39726027398</v>
      </c>
      <c r="AI40" s="5">
        <f ca="1">IF((AI57*(('Model &amp; Metrics'!AI8*12)/365))&gt;SUM($H8:AI$8),SUM($H8:AI$8),IF(ISNUMBER(AI57*(('Model &amp; Metrics'!AI8*12)/365)),AI57*(('Model &amp; Metrics'!AI8*12)/365),0))</f>
        <v>386630.13698630134</v>
      </c>
      <c r="AJ40" s="5">
        <f ca="1">IF((AJ57*(('Model &amp; Metrics'!AJ8*12)/365))&gt;SUM($H8:AJ$8),SUM($H8:AJ$8),IF(ISNUMBER(AJ57*(('Model &amp; Metrics'!AJ8*12)/365)),AJ57*(('Model &amp; Metrics'!AJ8*12)/365),0))</f>
        <v>414246.57534246577</v>
      </c>
      <c r="AK40" s="5">
        <f ca="1">IF((AK57*(('Model &amp; Metrics'!AK8*12)/365))&gt;SUM($H8:AK$8),SUM($H8:AK$8),IF(ISNUMBER(AK57*(('Model &amp; Metrics'!AK8*12)/365)),AK57*(('Model &amp; Metrics'!AK8*12)/365),0))</f>
        <v>456657.53424657532</v>
      </c>
      <c r="AL40" s="5">
        <f ca="1">IF((AL57*(('Model &amp; Metrics'!AL8*12)/365))&gt;SUM($H8:AL$8),SUM($H8:AL$8),IF(ISNUMBER(AL57*(('Model &amp; Metrics'!AL8*12)/365)),AL57*(('Model &amp; Metrics'!AL8*12)/365),0))</f>
        <v>476383.56164383562</v>
      </c>
      <c r="AM40" s="5">
        <f ca="1">IF((AM57*(('Model &amp; Metrics'!AM8*12)/365))&gt;SUM($H8:AM$8),SUM($H8:AM$8),IF(ISNUMBER(AM57*(('Model &amp; Metrics'!AM8*12)/365)),AM57*(('Model &amp; Metrics'!AM8*12)/365),0))</f>
        <v>516821.91780821921</v>
      </c>
      <c r="AN40" s="5">
        <f ca="1">IF((AN57*(('Model &amp; Metrics'!AN8*12)/365))&gt;SUM($H8:AN$8),SUM($H8:AN$8),IF(ISNUMBER(AN57*(('Model &amp; Metrics'!AN8*12)/365)),AN57*(('Model &amp; Metrics'!AN8*12)/365),0))</f>
        <v>551342.46575342468</v>
      </c>
      <c r="AO40" s="5">
        <f ca="1">IF((AO57*(('Model &amp; Metrics'!AO8*12)/365))&gt;SUM($H8:AO$8),SUM($H8:AO$8),IF(ISNUMBER(AO57*(('Model &amp; Metrics'!AO8*12)/365)),AO57*(('Model &amp; Metrics'!AO8*12)/365),0))</f>
        <v>574027.39726027392</v>
      </c>
      <c r="AP40" s="5">
        <f ca="1">IF((AP57*(('Model &amp; Metrics'!AP8*12)/365))&gt;SUM($H8:AP$8),SUM($H8:AP$8),IF(ISNUMBER(AP57*(('Model &amp; Metrics'!AP8*12)/365)),AP57*(('Model &amp; Metrics'!AP8*12)/365),0))</f>
        <v>619397.26027397253</v>
      </c>
      <c r="AQ40" s="5">
        <f ca="1">IF((AQ57*(('Model &amp; Metrics'!AQ8*12)/365))&gt;SUM($H8:AQ$8),SUM($H8:AQ$8),IF(ISNUMBER(AQ57*(('Model &amp; Metrics'!AQ8*12)/365)),AQ57*(('Model &amp; Metrics'!AQ8*12)/365),0))</f>
        <v>668712.32876712328</v>
      </c>
      <c r="AS40" s="51">
        <f ca="1">J40</f>
        <v>3945.2054794520554</v>
      </c>
      <c r="AT40" s="51">
        <f ca="1">M40</f>
        <v>11835.616438356165</v>
      </c>
      <c r="AU40" s="51">
        <f ca="1">P40</f>
        <v>40438.356164383556</v>
      </c>
      <c r="AV40" s="51">
        <f ca="1">S40</f>
        <v>64109.589041095896</v>
      </c>
      <c r="AW40" s="51">
        <f ca="1">V40</f>
        <v>94684.931506849316</v>
      </c>
      <c r="AX40" s="51">
        <f ca="1">Y40</f>
        <v>139068.49315068492</v>
      </c>
      <c r="AY40" s="51">
        <f ca="1">AB40</f>
        <v>217972.60273972602</v>
      </c>
      <c r="AZ40" s="51">
        <f ca="1">AE40</f>
        <v>301808.21917808219</v>
      </c>
      <c r="BA40" s="81">
        <f ca="1">AH40</f>
        <v>358027.39726027398</v>
      </c>
      <c r="BB40" s="81">
        <f ca="1">AK40</f>
        <v>456657.53424657532</v>
      </c>
      <c r="BC40" s="81">
        <f ca="1">AN40</f>
        <v>551342.46575342468</v>
      </c>
      <c r="BD40" s="81">
        <f ca="1">AQ40</f>
        <v>668712.32876712328</v>
      </c>
      <c r="BF40" s="42">
        <f ca="1">AV40</f>
        <v>64109.589041095896</v>
      </c>
      <c r="BG40" s="42">
        <f ca="1">AZ40</f>
        <v>301808.21917808219</v>
      </c>
      <c r="BH40" s="46">
        <f ca="1">BD40</f>
        <v>668712.32876712328</v>
      </c>
    </row>
    <row r="41" spans="1:60">
      <c r="B41" s="1" t="s">
        <v>31</v>
      </c>
      <c r="G41" s="76">
        <v>0</v>
      </c>
      <c r="H41" s="5">
        <f>G41+'Model &amp; Metrics'!H73-'Model &amp; Metrics'!H64</f>
        <v>10000</v>
      </c>
      <c r="I41" s="5">
        <f>H41+'Model &amp; Metrics'!I73-'Model &amp; Metrics'!I64</f>
        <v>10000</v>
      </c>
      <c r="J41" s="5">
        <f>I41+'Model &amp; Metrics'!J73-'Model &amp; Metrics'!J64</f>
        <v>10000</v>
      </c>
      <c r="K41" s="5">
        <f>J41+'Model &amp; Metrics'!K73-'Model &amp; Metrics'!K64</f>
        <v>10000</v>
      </c>
      <c r="L41" s="5">
        <f>K41+'Model &amp; Metrics'!L73-'Model &amp; Metrics'!L64</f>
        <v>10000</v>
      </c>
      <c r="M41" s="5">
        <f>L41+'Model &amp; Metrics'!M73-'Model &amp; Metrics'!M64</f>
        <v>10000</v>
      </c>
      <c r="N41" s="5">
        <f>M41+'Model &amp; Metrics'!N73-'Model &amp; Metrics'!N64</f>
        <v>10000</v>
      </c>
      <c r="O41" s="5">
        <f>N41+'Model &amp; Metrics'!O73-'Model &amp; Metrics'!O64</f>
        <v>10000</v>
      </c>
      <c r="P41" s="5">
        <f>O41+'Model &amp; Metrics'!P73-'Model &amp; Metrics'!P64</f>
        <v>10000</v>
      </c>
      <c r="Q41" s="5">
        <f>P41+'Model &amp; Metrics'!Q73-'Model &amp; Metrics'!Q64</f>
        <v>10000</v>
      </c>
      <c r="R41" s="5">
        <f>Q41+'Model &amp; Metrics'!R73-'Model &amp; Metrics'!R64</f>
        <v>10000</v>
      </c>
      <c r="S41" s="5">
        <f>R41+'Model &amp; Metrics'!S73-'Model &amp; Metrics'!S64</f>
        <v>10000</v>
      </c>
      <c r="T41" s="5">
        <f>S41+'Model &amp; Metrics'!T73-'Model &amp; Metrics'!T64</f>
        <v>10000</v>
      </c>
      <c r="U41" s="5">
        <f>T41+'Model &amp; Metrics'!U73-'Model &amp; Metrics'!U64</f>
        <v>10000</v>
      </c>
      <c r="V41" s="5">
        <f>U41+'Model &amp; Metrics'!V73-'Model &amp; Metrics'!V64</f>
        <v>10000</v>
      </c>
      <c r="W41" s="5">
        <f>V41+'Model &amp; Metrics'!W73-'Model &amp; Metrics'!W64</f>
        <v>10000</v>
      </c>
      <c r="X41" s="5">
        <f>W41+'Model &amp; Metrics'!X73-'Model &amp; Metrics'!X64</f>
        <v>10000</v>
      </c>
      <c r="Y41" s="5">
        <f>X41+'Model &amp; Metrics'!Y73-'Model &amp; Metrics'!Y64</f>
        <v>10000</v>
      </c>
      <c r="Z41" s="5">
        <f>Y41+'Model &amp; Metrics'!Z73-'Model &amp; Metrics'!Z64</f>
        <v>10000</v>
      </c>
      <c r="AA41" s="5">
        <f>Z41+'Model &amp; Metrics'!AA73-'Model &amp; Metrics'!AA64</f>
        <v>10000</v>
      </c>
      <c r="AB41" s="5">
        <f>AA41+'Model &amp; Metrics'!AB73-'Model &amp; Metrics'!AB64</f>
        <v>10000</v>
      </c>
      <c r="AC41" s="5">
        <f>AB41+'Model &amp; Metrics'!AC73-'Model &amp; Metrics'!AC64</f>
        <v>10000</v>
      </c>
      <c r="AD41" s="5">
        <f>AC41+'Model &amp; Metrics'!AD73-'Model &amp; Metrics'!AD64</f>
        <v>10000</v>
      </c>
      <c r="AE41" s="5">
        <f>AD41+'Model &amp; Metrics'!AE73-'Model &amp; Metrics'!AE64</f>
        <v>10000</v>
      </c>
      <c r="AF41" s="5">
        <f>AE41+'Model &amp; Metrics'!AF73-'Model &amp; Metrics'!AF64</f>
        <v>10000</v>
      </c>
      <c r="AG41" s="5">
        <f>AF41+'Model &amp; Metrics'!AG73-'Model &amp; Metrics'!AG64</f>
        <v>10000</v>
      </c>
      <c r="AH41" s="5">
        <f>AG41+'Model &amp; Metrics'!AH73-'Model &amp; Metrics'!AH64</f>
        <v>10000</v>
      </c>
      <c r="AI41" s="5">
        <f>AH41+'Model &amp; Metrics'!AI73-'Model &amp; Metrics'!AI64</f>
        <v>10000</v>
      </c>
      <c r="AJ41" s="5">
        <f>AI41+'Model &amp; Metrics'!AJ73-'Model &amp; Metrics'!AJ64</f>
        <v>10000</v>
      </c>
      <c r="AK41" s="5">
        <f>AJ41+'Model &amp; Metrics'!AK73-'Model &amp; Metrics'!AK64</f>
        <v>10000</v>
      </c>
      <c r="AL41" s="5">
        <f>AK41+'Model &amp; Metrics'!AL73-'Model &amp; Metrics'!AL64</f>
        <v>10000</v>
      </c>
      <c r="AM41" s="5">
        <f>AL41+'Model &amp; Metrics'!AM73-'Model &amp; Metrics'!AM64</f>
        <v>10000</v>
      </c>
      <c r="AN41" s="5">
        <f>AM41+'Model &amp; Metrics'!AN73-'Model &amp; Metrics'!AN64</f>
        <v>10000</v>
      </c>
      <c r="AO41" s="5">
        <f>AN41+'Model &amp; Metrics'!AO73-'Model &amp; Metrics'!AO64</f>
        <v>10000</v>
      </c>
      <c r="AP41" s="5">
        <f>AO41+'Model &amp; Metrics'!AP73-'Model &amp; Metrics'!AP64</f>
        <v>10000</v>
      </c>
      <c r="AQ41" s="5">
        <f>AP41+'Model &amp; Metrics'!AQ73-'Model &amp; Metrics'!AQ64</f>
        <v>10000</v>
      </c>
      <c r="AS41" s="51">
        <f>J41</f>
        <v>10000</v>
      </c>
      <c r="AT41" s="51">
        <f>M41</f>
        <v>10000</v>
      </c>
      <c r="AU41" s="51">
        <f>P41</f>
        <v>10000</v>
      </c>
      <c r="AV41" s="51">
        <f>S41</f>
        <v>10000</v>
      </c>
      <c r="AW41" s="51">
        <f>V41</f>
        <v>10000</v>
      </c>
      <c r="AX41" s="51">
        <f>Y41</f>
        <v>10000</v>
      </c>
      <c r="AY41" s="51">
        <f>AB41</f>
        <v>10000</v>
      </c>
      <c r="AZ41" s="51">
        <f>AE41</f>
        <v>10000</v>
      </c>
      <c r="BA41" s="22">
        <f>AH41</f>
        <v>10000</v>
      </c>
      <c r="BB41" s="22">
        <f>AK41</f>
        <v>10000</v>
      </c>
      <c r="BC41" s="22">
        <f>AN41</f>
        <v>10000</v>
      </c>
      <c r="BD41" s="22">
        <f>AQ41</f>
        <v>10000</v>
      </c>
      <c r="BF41" s="42">
        <f>AV41</f>
        <v>10000</v>
      </c>
      <c r="BG41" s="42">
        <f>AZ41</f>
        <v>10000</v>
      </c>
      <c r="BH41" s="46">
        <f>BD41</f>
        <v>10000</v>
      </c>
    </row>
    <row r="42" spans="1:60">
      <c r="B42" s="40" t="s">
        <v>30</v>
      </c>
      <c r="C42" s="40"/>
      <c r="D42" s="40"/>
      <c r="E42" s="40"/>
      <c r="F42" s="41"/>
      <c r="G42" s="72">
        <v>0</v>
      </c>
      <c r="H42" s="56">
        <v>0</v>
      </c>
      <c r="I42" s="55">
        <v>0</v>
      </c>
      <c r="J42" s="55">
        <v>0</v>
      </c>
      <c r="K42" s="55">
        <v>0</v>
      </c>
      <c r="L42" s="55">
        <v>0</v>
      </c>
      <c r="M42" s="55">
        <v>0</v>
      </c>
      <c r="N42" s="55">
        <v>0</v>
      </c>
      <c r="O42" s="55">
        <v>0</v>
      </c>
      <c r="P42" s="55">
        <v>0</v>
      </c>
      <c r="Q42" s="55">
        <v>0</v>
      </c>
      <c r="R42" s="55">
        <v>0</v>
      </c>
      <c r="S42" s="55">
        <v>0</v>
      </c>
      <c r="T42" s="55">
        <v>0</v>
      </c>
      <c r="U42" s="55">
        <v>0</v>
      </c>
      <c r="V42" s="55">
        <v>0</v>
      </c>
      <c r="W42" s="55">
        <v>0</v>
      </c>
      <c r="X42" s="55">
        <v>0</v>
      </c>
      <c r="Y42" s="55">
        <v>0</v>
      </c>
      <c r="Z42" s="55">
        <v>0</v>
      </c>
      <c r="AA42" s="55">
        <v>0</v>
      </c>
      <c r="AB42" s="55">
        <v>0</v>
      </c>
      <c r="AC42" s="55">
        <v>0</v>
      </c>
      <c r="AD42" s="55">
        <v>0</v>
      </c>
      <c r="AE42" s="55">
        <v>0</v>
      </c>
      <c r="AF42" s="55">
        <v>0</v>
      </c>
      <c r="AG42" s="55">
        <v>0</v>
      </c>
      <c r="AH42" s="55">
        <v>0</v>
      </c>
      <c r="AI42" s="55">
        <v>0</v>
      </c>
      <c r="AJ42" s="55">
        <v>0</v>
      </c>
      <c r="AK42" s="55">
        <v>0</v>
      </c>
      <c r="AL42" s="55">
        <v>0</v>
      </c>
      <c r="AM42" s="55">
        <v>0</v>
      </c>
      <c r="AN42" s="55">
        <v>0</v>
      </c>
      <c r="AO42" s="55">
        <v>0</v>
      </c>
      <c r="AP42" s="55">
        <v>0</v>
      </c>
      <c r="AQ42" s="55">
        <v>0</v>
      </c>
      <c r="AS42" s="51">
        <f>J42</f>
        <v>0</v>
      </c>
      <c r="AT42" s="51">
        <f>M42</f>
        <v>0</v>
      </c>
      <c r="AU42" s="51">
        <f>P42</f>
        <v>0</v>
      </c>
      <c r="AV42" s="51">
        <f>S42</f>
        <v>0</v>
      </c>
      <c r="AW42" s="51">
        <f>V42</f>
        <v>0</v>
      </c>
      <c r="AX42" s="51">
        <f>Y42</f>
        <v>0</v>
      </c>
      <c r="AY42" s="51">
        <f>AB42</f>
        <v>0</v>
      </c>
      <c r="AZ42" s="51">
        <f>AE42</f>
        <v>0</v>
      </c>
      <c r="BA42" s="22">
        <f>AH42</f>
        <v>0</v>
      </c>
      <c r="BB42" s="80">
        <f>AK42</f>
        <v>0</v>
      </c>
      <c r="BC42" s="80">
        <f>AN42</f>
        <v>0</v>
      </c>
      <c r="BD42" s="80">
        <f>AQ42</f>
        <v>0</v>
      </c>
      <c r="BF42" s="42">
        <f>AV42</f>
        <v>0</v>
      </c>
      <c r="BG42" s="42">
        <f>AZ42</f>
        <v>0</v>
      </c>
      <c r="BH42" s="46">
        <f>BD42</f>
        <v>0</v>
      </c>
    </row>
    <row r="43" spans="1:60" s="4" customFormat="1">
      <c r="B43" s="4" t="s">
        <v>29</v>
      </c>
      <c r="G43" s="38">
        <f t="shared" ref="G43:AQ43" si="35">SUM(G39:G42)</f>
        <v>1000000</v>
      </c>
      <c r="H43" s="38">
        <f ca="1">SUM(H39:H42)</f>
        <v>851632.5</v>
      </c>
      <c r="I43" s="37">
        <f t="shared" ca="1" si="35"/>
        <v>704490.37671232875</v>
      </c>
      <c r="J43" s="37">
        <f t="shared" ca="1" si="35"/>
        <v>506706.06164383551</v>
      </c>
      <c r="K43" s="37">
        <f t="shared" ca="1" si="35"/>
        <v>328673.13356164371</v>
      </c>
      <c r="L43" s="37">
        <f t="shared" ca="1" si="35"/>
        <v>122064.26369863002</v>
      </c>
      <c r="M43" s="37">
        <f t="shared" ca="1" si="35"/>
        <v>-112752.34589041106</v>
      </c>
      <c r="N43" s="37">
        <f t="shared" ca="1" si="35"/>
        <v>-331656.32705479459</v>
      </c>
      <c r="O43" s="37">
        <f t="shared" ca="1" si="35"/>
        <v>-602704.691780822</v>
      </c>
      <c r="P43" s="37">
        <f t="shared" ca="1" si="35"/>
        <v>-877361.90924657544</v>
      </c>
      <c r="Q43" s="37">
        <f t="shared" ca="1" si="35"/>
        <v>-1124271.0102739728</v>
      </c>
      <c r="R43" s="37">
        <f t="shared" ca="1" si="35"/>
        <v>-1404110.9845890412</v>
      </c>
      <c r="S43" s="37">
        <f t="shared" ca="1" si="35"/>
        <v>-1680675.256849315</v>
      </c>
      <c r="T43" s="37">
        <f t="shared" ca="1" si="35"/>
        <v>-1985501.7458904111</v>
      </c>
      <c r="U43" s="37">
        <f t="shared" ca="1" si="35"/>
        <v>1751338.7304794518</v>
      </c>
      <c r="V43" s="37">
        <f t="shared" ca="1" si="35"/>
        <v>1406581.1678082191</v>
      </c>
      <c r="W43" s="37">
        <f t="shared" ca="1" si="35"/>
        <v>1081930.3583904109</v>
      </c>
      <c r="X43" s="37">
        <f t="shared" ca="1" si="35"/>
        <v>766525.18647260265</v>
      </c>
      <c r="Y43" s="37">
        <f t="shared" ca="1" si="35"/>
        <v>452338.9960616437</v>
      </c>
      <c r="Z43" s="37">
        <f t="shared" ca="1" si="35"/>
        <v>170505.5187499999</v>
      </c>
      <c r="AA43" s="37">
        <f t="shared" ca="1" si="35"/>
        <v>-123398.45513698642</v>
      </c>
      <c r="AB43" s="37">
        <f t="shared" ca="1" si="35"/>
        <v>-373747.41241438378</v>
      </c>
      <c r="AC43" s="37">
        <f t="shared" ca="1" si="35"/>
        <v>-635528.20017123315</v>
      </c>
      <c r="AD43" s="37">
        <f t="shared" ca="1" si="35"/>
        <v>-833185.63946917839</v>
      </c>
      <c r="AE43" s="37">
        <f t="shared" ca="1" si="35"/>
        <v>-1049745.2097602743</v>
      </c>
      <c r="AF43" s="37">
        <f t="shared" ca="1" si="35"/>
        <v>-1289200.5930650686</v>
      </c>
      <c r="AG43" s="37">
        <f t="shared" ca="1" si="35"/>
        <v>-1438500.2852739727</v>
      </c>
      <c r="AH43" s="37">
        <f t="shared" ca="1" si="35"/>
        <v>-1620687.2333047946</v>
      </c>
      <c r="AI43" s="37">
        <f t="shared" ca="1" si="35"/>
        <v>-1767123.1986301374</v>
      </c>
      <c r="AJ43" s="37">
        <f t="shared" ca="1" si="35"/>
        <v>-1909342.8216609592</v>
      </c>
      <c r="AK43" s="37">
        <f t="shared" ca="1" si="35"/>
        <v>-2026743.6775684932</v>
      </c>
      <c r="AL43" s="37">
        <f t="shared" ca="1" si="35"/>
        <v>-2132844.2329623289</v>
      </c>
      <c r="AM43" s="37">
        <f t="shared" ca="1" si="35"/>
        <v>-2216596.9292808222</v>
      </c>
      <c r="AN43" s="37">
        <f t="shared" ca="1" si="35"/>
        <v>-2309470.2425513705</v>
      </c>
      <c r="AO43" s="37">
        <f t="shared" ca="1" si="35"/>
        <v>-2369870.9873287678</v>
      </c>
      <c r="AP43" s="37">
        <f t="shared" ca="1" si="35"/>
        <v>-2395427.3076198637</v>
      </c>
      <c r="AQ43" s="37">
        <f t="shared" ca="1" si="35"/>
        <v>-2406567.0287671243</v>
      </c>
      <c r="AR43" s="71"/>
      <c r="AS43" s="36">
        <f t="shared" ref="AS43:BD43" ca="1" si="36">SUM(AS39:AS42)</f>
        <v>506706.06164383551</v>
      </c>
      <c r="AT43" s="36">
        <f t="shared" ca="1" si="36"/>
        <v>-112752.34589041106</v>
      </c>
      <c r="AU43" s="36">
        <f t="shared" ca="1" si="36"/>
        <v>-877361.90924657544</v>
      </c>
      <c r="AV43" s="36">
        <f t="shared" ca="1" si="36"/>
        <v>-1680675.256849315</v>
      </c>
      <c r="AW43" s="36">
        <f t="shared" ca="1" si="36"/>
        <v>1406581.1678082191</v>
      </c>
      <c r="AX43" s="36">
        <f t="shared" ca="1" si="36"/>
        <v>452338.9960616437</v>
      </c>
      <c r="AY43" s="36">
        <f t="shared" ca="1" si="36"/>
        <v>-373747.41241438378</v>
      </c>
      <c r="AZ43" s="36">
        <f t="shared" ca="1" si="36"/>
        <v>-1049745.2097602743</v>
      </c>
      <c r="BA43" s="36">
        <f t="shared" ca="1" si="36"/>
        <v>-1620687.2333047946</v>
      </c>
      <c r="BB43" s="36">
        <f t="shared" ca="1" si="36"/>
        <v>-2026743.6775684932</v>
      </c>
      <c r="BC43" s="36">
        <f t="shared" ca="1" si="36"/>
        <v>-2309470.2425513705</v>
      </c>
      <c r="BD43" s="36">
        <f t="shared" ca="1" si="36"/>
        <v>-2406567.0287671243</v>
      </c>
      <c r="BE43" s="71"/>
      <c r="BF43" s="79">
        <f ca="1">SUM(BF39:BF42)</f>
        <v>-1680675.256849315</v>
      </c>
      <c r="BG43" s="79">
        <f ca="1">SUM(BG39:BG42)</f>
        <v>-1049745.2097602743</v>
      </c>
      <c r="BH43" s="79">
        <f ca="1">SUM(BH39:BH42)</f>
        <v>-2406567.0287671243</v>
      </c>
    </row>
    <row r="44" spans="1:60" ht="5.25" customHeight="1" thickBot="1">
      <c r="B44" s="7"/>
      <c r="C44" s="7"/>
      <c r="D44" s="7"/>
      <c r="E44" s="7"/>
      <c r="F44" s="10"/>
      <c r="G44" s="9"/>
      <c r="H44" s="9"/>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S44" s="77"/>
      <c r="AT44" s="77"/>
      <c r="AU44" s="77"/>
      <c r="AV44" s="77"/>
      <c r="AW44" s="77"/>
      <c r="AX44" s="77"/>
      <c r="AY44" s="77"/>
      <c r="AZ44" s="77"/>
      <c r="BA44" s="77"/>
      <c r="BB44" s="77"/>
      <c r="BC44" s="77"/>
      <c r="BD44" s="77"/>
      <c r="BF44" s="6"/>
      <c r="BG44" s="6"/>
      <c r="BH44" s="6"/>
    </row>
    <row r="45" spans="1:60" ht="13.5" thickTop="1">
      <c r="G45" s="74"/>
      <c r="H45" s="5"/>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S45" s="73"/>
      <c r="AT45" s="73"/>
      <c r="AU45" s="73"/>
      <c r="AV45" s="73"/>
      <c r="AW45" s="73"/>
      <c r="AX45" s="73"/>
      <c r="AY45" s="73"/>
      <c r="AZ45" s="73"/>
      <c r="BA45" s="22"/>
      <c r="BB45" s="22"/>
      <c r="BC45" s="22"/>
      <c r="BD45" s="22"/>
      <c r="BF45" s="21"/>
      <c r="BG45" s="21"/>
      <c r="BH45" s="46"/>
    </row>
    <row r="46" spans="1:60">
      <c r="B46" s="1" t="s">
        <v>28</v>
      </c>
      <c r="G46" s="63">
        <v>0</v>
      </c>
      <c r="H46" s="5">
        <f ca="1">G58*(('Model &amp; Metrics'!H9*12)/365)</f>
        <v>0</v>
      </c>
      <c r="I46" s="5">
        <f ca="1">I58*(('Model &amp; Metrics'!I9*12)/365)</f>
        <v>8432.8767123287671</v>
      </c>
      <c r="J46" s="5">
        <f ca="1">J58*(('Model &amp; Metrics'!J9*12)/365)</f>
        <v>1183.5616438356165</v>
      </c>
      <c r="K46" s="5">
        <f ca="1">K58*(('Model &amp; Metrics'!K9*12)/365)</f>
        <v>9764.3835616438355</v>
      </c>
      <c r="L46" s="5">
        <f ca="1">L58*(('Model &amp; Metrics'!L9*12)/365)</f>
        <v>2663.0136986301372</v>
      </c>
      <c r="M46" s="5">
        <f ca="1">M58*(('Model &amp; Metrics'!M9*12)/365)</f>
        <v>2958.9041095890416</v>
      </c>
      <c r="N46" s="5">
        <f ca="1">N58*(('Model &amp; Metrics'!N9*12)/365)</f>
        <v>20120.547945205479</v>
      </c>
      <c r="O46" s="5">
        <f ca="1">O58*(('Model &amp; Metrics'!O9*12)/365)</f>
        <v>5917.8082191780832</v>
      </c>
      <c r="P46" s="5">
        <f ca="1">P58*(('Model &amp; Metrics'!P9*12)/365)</f>
        <v>14942.465753424658</v>
      </c>
      <c r="Q46" s="5">
        <f ca="1">Q58*(('Model &amp; Metrics'!Q9*12)/365)</f>
        <v>25002.739726027397</v>
      </c>
      <c r="R46" s="5">
        <f ca="1">R58*(('Model &amp; Metrics'!R9*12)/365)</f>
        <v>11095.890410958904</v>
      </c>
      <c r="S46" s="5">
        <f ca="1">S58*(('Model &amp; Metrics'!S9*12)/365)</f>
        <v>20268.493150684932</v>
      </c>
      <c r="T46" s="5">
        <f ca="1">T58*(('Model &amp; Metrics'!T9*12)/365)</f>
        <v>13758.904109589041</v>
      </c>
      <c r="U46" s="5">
        <f ca="1">U58*(('Model &amp; Metrics'!U9*12)/365)</f>
        <v>39945.205479452052</v>
      </c>
      <c r="V46" s="5">
        <f ca="1">V58*(('Model &amp; Metrics'!V9*12)/365)</f>
        <v>27221.917808219176</v>
      </c>
      <c r="W46" s="5">
        <f ca="1">W58*(('Model &amp; Metrics'!W9*12)/365)</f>
        <v>29441.095890410961</v>
      </c>
      <c r="X46" s="5">
        <f ca="1">X58*(('Model &amp; Metrics'!X9*12)/365)</f>
        <v>31660.273972602739</v>
      </c>
      <c r="Y46" s="5">
        <f ca="1">Y58*(('Model &amp; Metrics'!Y9*12)/365)</f>
        <v>42164.383561643837</v>
      </c>
      <c r="Z46" s="5">
        <f ca="1">Z58*(('Model &amp; Metrics'!Z9*12)/365)</f>
        <v>54000</v>
      </c>
      <c r="AA46" s="5">
        <f ca="1">AA58*(('Model &amp; Metrics'!AA9*12)/365)</f>
        <v>50301.369863013701</v>
      </c>
      <c r="AB46" s="5">
        <f ca="1">AB58*(('Model &amp; Metrics'!AB9*12)/365)</f>
        <v>71161.643835616444</v>
      </c>
      <c r="AC46" s="5">
        <f ca="1">AC58*(('Model &amp; Metrics'!AC9*12)/365)</f>
        <v>52076.712328767127</v>
      </c>
      <c r="AD46" s="5">
        <f ca="1">AD58*(('Model &amp; Metrics'!AD9*12)/365)</f>
        <v>80482.191780821915</v>
      </c>
      <c r="AE46" s="5">
        <f ca="1">AE58*(('Model &amp; Metrics'!AE9*12)/365)</f>
        <v>95572.602739726033</v>
      </c>
      <c r="AF46" s="5">
        <f ca="1">AF58*(('Model &amp; Metrics'!AF9*12)/365)</f>
        <v>61693.150684931505</v>
      </c>
      <c r="AG46" s="5">
        <f ca="1">AG58*(('Model &amp; Metrics'!AG9*12)/365)</f>
        <v>89802.739726027386</v>
      </c>
      <c r="AH46" s="5">
        <f ca="1">AH58*(('Model &amp; Metrics'!AH9*12)/365)</f>
        <v>95720.547945205486</v>
      </c>
      <c r="AI46" s="5">
        <f ca="1">AI58*(('Model &amp; Metrics'!AI9*12)/365)</f>
        <v>101786.30136986301</v>
      </c>
      <c r="AJ46" s="5">
        <f ca="1">AJ58*(('Model &amp; Metrics'!AJ9*12)/365)</f>
        <v>107704.10958904111</v>
      </c>
      <c r="AK46" s="5">
        <f ca="1">AK58*(('Model &amp; Metrics'!AK9*12)/365)</f>
        <v>122350.68493150685</v>
      </c>
      <c r="AL46" s="5">
        <f ca="1">AL58*(('Model &amp; Metrics'!AL9*12)/365)</f>
        <v>121167.12328767123</v>
      </c>
      <c r="AM46" s="5">
        <f ca="1">AM58*(('Model &amp; Metrics'!AM9*12)/365)</f>
        <v>135517.80821917808</v>
      </c>
      <c r="AN46" s="5">
        <f ca="1">AN58*(('Model &amp; Metrics'!AN9*12)/365)</f>
        <v>143063.01369863015</v>
      </c>
      <c r="AO46" s="5">
        <f ca="1">AO58*(('Model &amp; Metrics'!AO9*12)/365)</f>
        <v>142323.28767123289</v>
      </c>
      <c r="AP46" s="5">
        <f ca="1">AP58*(('Model &amp; Metrics'!AP9*12)/365)</f>
        <v>157413.69863013699</v>
      </c>
      <c r="AQ46" s="5">
        <f ca="1">AQ58*(('Model &amp; Metrics'!AQ9*12)/365)</f>
        <v>173687.67123287672</v>
      </c>
      <c r="AS46" s="51">
        <f ca="1">J46</f>
        <v>1183.5616438356165</v>
      </c>
      <c r="AT46" s="51">
        <f ca="1">M46</f>
        <v>2958.9041095890416</v>
      </c>
      <c r="AU46" s="51">
        <f ca="1">P46</f>
        <v>14942.465753424658</v>
      </c>
      <c r="AV46" s="51">
        <f ca="1">S46</f>
        <v>20268.493150684932</v>
      </c>
      <c r="AW46" s="51">
        <f ca="1">V46</f>
        <v>27221.917808219176</v>
      </c>
      <c r="AX46" s="51">
        <f ca="1">Y46</f>
        <v>42164.383561643837</v>
      </c>
      <c r="AY46" s="51">
        <f ca="1">AB46</f>
        <v>71161.643835616444</v>
      </c>
      <c r="AZ46" s="51">
        <f ca="1">AE46</f>
        <v>95572.602739726033</v>
      </c>
      <c r="BA46" s="22">
        <f ca="1">AH46</f>
        <v>95720.547945205486</v>
      </c>
      <c r="BB46" s="22">
        <f ca="1">AK46</f>
        <v>122350.68493150685</v>
      </c>
      <c r="BC46" s="22">
        <f ca="1">AN46</f>
        <v>143063.01369863015</v>
      </c>
      <c r="BD46" s="22">
        <f ca="1">AQ46</f>
        <v>173687.67123287672</v>
      </c>
      <c r="BF46" s="42">
        <f ca="1">AV46</f>
        <v>20268.493150684932</v>
      </c>
      <c r="BG46" s="42">
        <f ca="1">AZ46</f>
        <v>95572.602739726033</v>
      </c>
      <c r="BH46" s="46">
        <f ca="1">BD46</f>
        <v>173687.67123287672</v>
      </c>
    </row>
    <row r="47" spans="1:60">
      <c r="B47" s="1" t="s">
        <v>27</v>
      </c>
      <c r="G47" s="76">
        <v>0</v>
      </c>
      <c r="H47" s="55">
        <v>0</v>
      </c>
      <c r="I47" s="55">
        <v>0</v>
      </c>
      <c r="J47" s="55">
        <v>0</v>
      </c>
      <c r="K47" s="55">
        <v>0</v>
      </c>
      <c r="L47" s="55">
        <v>0</v>
      </c>
      <c r="M47" s="55">
        <v>0</v>
      </c>
      <c r="N47" s="55">
        <v>0</v>
      </c>
      <c r="O47" s="55">
        <v>0</v>
      </c>
      <c r="P47" s="55">
        <v>0</v>
      </c>
      <c r="Q47" s="55">
        <v>0</v>
      </c>
      <c r="R47" s="55">
        <v>0</v>
      </c>
      <c r="S47" s="55">
        <v>0</v>
      </c>
      <c r="T47" s="55">
        <v>0</v>
      </c>
      <c r="U47" s="55">
        <v>0</v>
      </c>
      <c r="V47" s="55">
        <v>0</v>
      </c>
      <c r="W47" s="55">
        <v>0</v>
      </c>
      <c r="X47" s="55">
        <v>0</v>
      </c>
      <c r="Y47" s="55">
        <v>0</v>
      </c>
      <c r="Z47" s="55">
        <v>0</v>
      </c>
      <c r="AA47" s="55">
        <v>0</v>
      </c>
      <c r="AB47" s="55">
        <v>0</v>
      </c>
      <c r="AC47" s="55">
        <v>0</v>
      </c>
      <c r="AD47" s="55">
        <v>0</v>
      </c>
      <c r="AE47" s="55">
        <v>0</v>
      </c>
      <c r="AF47" s="55">
        <v>0</v>
      </c>
      <c r="AG47" s="55">
        <v>0</v>
      </c>
      <c r="AH47" s="55">
        <v>0</v>
      </c>
      <c r="AI47" s="55">
        <v>0</v>
      </c>
      <c r="AJ47" s="55">
        <v>0</v>
      </c>
      <c r="AK47" s="55">
        <v>0</v>
      </c>
      <c r="AL47" s="55">
        <v>0</v>
      </c>
      <c r="AM47" s="55">
        <v>0</v>
      </c>
      <c r="AN47" s="55">
        <v>0</v>
      </c>
      <c r="AO47" s="55">
        <v>0</v>
      </c>
      <c r="AP47" s="55">
        <v>0</v>
      </c>
      <c r="AQ47" s="55">
        <v>0</v>
      </c>
      <c r="AS47" s="51">
        <f>J47</f>
        <v>0</v>
      </c>
      <c r="AT47" s="51">
        <f>M47</f>
        <v>0</v>
      </c>
      <c r="AU47" s="51">
        <f>P47</f>
        <v>0</v>
      </c>
      <c r="AV47" s="51">
        <f>S47</f>
        <v>0</v>
      </c>
      <c r="AW47" s="51">
        <f>V47</f>
        <v>0</v>
      </c>
      <c r="AX47" s="51">
        <f>Y47</f>
        <v>0</v>
      </c>
      <c r="AY47" s="51">
        <f>AB47</f>
        <v>0</v>
      </c>
      <c r="AZ47" s="51">
        <f>AE47</f>
        <v>0</v>
      </c>
      <c r="BA47" s="22">
        <f>AH47</f>
        <v>0</v>
      </c>
      <c r="BB47" s="22">
        <f>AK47</f>
        <v>0</v>
      </c>
      <c r="BC47" s="22">
        <f>AN47</f>
        <v>0</v>
      </c>
      <c r="BD47" s="22">
        <f>AQ47</f>
        <v>0</v>
      </c>
      <c r="BF47" s="42">
        <f>AV47</f>
        <v>0</v>
      </c>
      <c r="BG47" s="42">
        <f>AZ47</f>
        <v>0</v>
      </c>
      <c r="BH47" s="46">
        <f>BD47</f>
        <v>0</v>
      </c>
    </row>
    <row r="48" spans="1:60">
      <c r="B48" s="40" t="s">
        <v>26</v>
      </c>
      <c r="C48" s="40"/>
      <c r="D48" s="40"/>
      <c r="E48" s="40"/>
      <c r="F48" s="41"/>
      <c r="G48" s="72">
        <v>0</v>
      </c>
      <c r="H48" s="56">
        <v>0</v>
      </c>
      <c r="I48" s="55">
        <v>0</v>
      </c>
      <c r="J48" s="55">
        <v>0</v>
      </c>
      <c r="K48" s="55">
        <v>0</v>
      </c>
      <c r="L48" s="55">
        <v>0</v>
      </c>
      <c r="M48" s="55">
        <v>0</v>
      </c>
      <c r="N48" s="55">
        <v>0</v>
      </c>
      <c r="O48" s="55">
        <v>0</v>
      </c>
      <c r="P48" s="55">
        <v>0</v>
      </c>
      <c r="Q48" s="55">
        <v>0</v>
      </c>
      <c r="R48" s="55">
        <v>0</v>
      </c>
      <c r="S48" s="55">
        <v>0</v>
      </c>
      <c r="T48" s="55">
        <v>0</v>
      </c>
      <c r="U48" s="55">
        <v>0</v>
      </c>
      <c r="V48" s="55">
        <v>0</v>
      </c>
      <c r="W48" s="55">
        <v>0</v>
      </c>
      <c r="X48" s="55">
        <v>0</v>
      </c>
      <c r="Y48" s="55">
        <v>0</v>
      </c>
      <c r="Z48" s="55">
        <v>0</v>
      </c>
      <c r="AA48" s="55">
        <v>0</v>
      </c>
      <c r="AB48" s="55">
        <v>0</v>
      </c>
      <c r="AC48" s="55">
        <v>0</v>
      </c>
      <c r="AD48" s="55">
        <v>0</v>
      </c>
      <c r="AE48" s="55">
        <v>0</v>
      </c>
      <c r="AF48" s="55">
        <v>0</v>
      </c>
      <c r="AG48" s="55">
        <v>0</v>
      </c>
      <c r="AH48" s="55">
        <v>0</v>
      </c>
      <c r="AI48" s="55">
        <v>0</v>
      </c>
      <c r="AJ48" s="55">
        <v>0</v>
      </c>
      <c r="AK48" s="55">
        <v>0</v>
      </c>
      <c r="AL48" s="55">
        <v>0</v>
      </c>
      <c r="AM48" s="55">
        <v>0</v>
      </c>
      <c r="AN48" s="55">
        <v>0</v>
      </c>
      <c r="AO48" s="55">
        <v>0</v>
      </c>
      <c r="AP48" s="55">
        <v>0</v>
      </c>
      <c r="AQ48" s="55">
        <v>0</v>
      </c>
      <c r="AS48" s="51">
        <f>J48</f>
        <v>0</v>
      </c>
      <c r="AT48" s="51">
        <f>M48</f>
        <v>0</v>
      </c>
      <c r="AU48" s="51">
        <f>P48</f>
        <v>0</v>
      </c>
      <c r="AV48" s="51">
        <f>S48</f>
        <v>0</v>
      </c>
      <c r="AW48" s="51">
        <f>V48</f>
        <v>0</v>
      </c>
      <c r="AX48" s="51">
        <f>Y48</f>
        <v>0</v>
      </c>
      <c r="AY48" s="51">
        <f>AB48</f>
        <v>0</v>
      </c>
      <c r="AZ48" s="51">
        <f>AE48</f>
        <v>0</v>
      </c>
      <c r="BA48" s="22">
        <f>AH48</f>
        <v>0</v>
      </c>
      <c r="BB48" s="22">
        <f>AK48</f>
        <v>0</v>
      </c>
      <c r="BC48" s="22">
        <f>AN48</f>
        <v>0</v>
      </c>
      <c r="BD48" s="22">
        <f>AQ48</f>
        <v>0</v>
      </c>
      <c r="BF48" s="42">
        <f>AV48</f>
        <v>0</v>
      </c>
      <c r="BG48" s="42">
        <f>AZ48</f>
        <v>0</v>
      </c>
      <c r="BH48" s="46">
        <f>BD48</f>
        <v>0</v>
      </c>
    </row>
    <row r="49" spans="1:60">
      <c r="B49" s="1" t="s">
        <v>25</v>
      </c>
      <c r="G49" s="45">
        <f t="shared" ref="G49:AQ49" si="37">SUM(G46:G48)</f>
        <v>0</v>
      </c>
      <c r="H49" s="45">
        <f t="shared" ca="1" si="37"/>
        <v>0</v>
      </c>
      <c r="I49" s="44">
        <f t="shared" ca="1" si="37"/>
        <v>8432.8767123287671</v>
      </c>
      <c r="J49" s="44">
        <f t="shared" ca="1" si="37"/>
        <v>1183.5616438356165</v>
      </c>
      <c r="K49" s="44">
        <f t="shared" ca="1" si="37"/>
        <v>9764.3835616438355</v>
      </c>
      <c r="L49" s="44">
        <f t="shared" ca="1" si="37"/>
        <v>2663.0136986301372</v>
      </c>
      <c r="M49" s="44">
        <f t="shared" ca="1" si="37"/>
        <v>2958.9041095890416</v>
      </c>
      <c r="N49" s="44">
        <f t="shared" ca="1" si="37"/>
        <v>20120.547945205479</v>
      </c>
      <c r="O49" s="44">
        <f t="shared" ca="1" si="37"/>
        <v>5917.8082191780832</v>
      </c>
      <c r="P49" s="44">
        <f t="shared" ca="1" si="37"/>
        <v>14942.465753424658</v>
      </c>
      <c r="Q49" s="44">
        <f t="shared" ca="1" si="37"/>
        <v>25002.739726027397</v>
      </c>
      <c r="R49" s="44">
        <f t="shared" ca="1" si="37"/>
        <v>11095.890410958904</v>
      </c>
      <c r="S49" s="44">
        <f t="shared" ca="1" si="37"/>
        <v>20268.493150684932</v>
      </c>
      <c r="T49" s="44">
        <f t="shared" ca="1" si="37"/>
        <v>13758.904109589041</v>
      </c>
      <c r="U49" s="44">
        <f t="shared" ca="1" si="37"/>
        <v>39945.205479452052</v>
      </c>
      <c r="V49" s="44">
        <f t="shared" ca="1" si="37"/>
        <v>27221.917808219176</v>
      </c>
      <c r="W49" s="44">
        <f t="shared" ca="1" si="37"/>
        <v>29441.095890410961</v>
      </c>
      <c r="X49" s="44">
        <f t="shared" ca="1" si="37"/>
        <v>31660.273972602739</v>
      </c>
      <c r="Y49" s="44">
        <f t="shared" ca="1" si="37"/>
        <v>42164.383561643837</v>
      </c>
      <c r="Z49" s="44">
        <f t="shared" ca="1" si="37"/>
        <v>54000</v>
      </c>
      <c r="AA49" s="44">
        <f t="shared" ca="1" si="37"/>
        <v>50301.369863013701</v>
      </c>
      <c r="AB49" s="44">
        <f t="shared" ca="1" si="37"/>
        <v>71161.643835616444</v>
      </c>
      <c r="AC49" s="44">
        <f t="shared" ca="1" si="37"/>
        <v>52076.712328767127</v>
      </c>
      <c r="AD49" s="44">
        <f t="shared" ca="1" si="37"/>
        <v>80482.191780821915</v>
      </c>
      <c r="AE49" s="44">
        <f t="shared" ca="1" si="37"/>
        <v>95572.602739726033</v>
      </c>
      <c r="AF49" s="44">
        <f t="shared" ca="1" si="37"/>
        <v>61693.150684931505</v>
      </c>
      <c r="AG49" s="44">
        <f t="shared" ca="1" si="37"/>
        <v>89802.739726027386</v>
      </c>
      <c r="AH49" s="44">
        <f t="shared" ca="1" si="37"/>
        <v>95720.547945205486</v>
      </c>
      <c r="AI49" s="44">
        <f t="shared" ca="1" si="37"/>
        <v>101786.30136986301</v>
      </c>
      <c r="AJ49" s="44">
        <f t="shared" ca="1" si="37"/>
        <v>107704.10958904111</v>
      </c>
      <c r="AK49" s="44">
        <f t="shared" ca="1" si="37"/>
        <v>122350.68493150685</v>
      </c>
      <c r="AL49" s="44">
        <f t="shared" ca="1" si="37"/>
        <v>121167.12328767123</v>
      </c>
      <c r="AM49" s="44">
        <f t="shared" ca="1" si="37"/>
        <v>135517.80821917808</v>
      </c>
      <c r="AN49" s="44">
        <f t="shared" ca="1" si="37"/>
        <v>143063.01369863015</v>
      </c>
      <c r="AO49" s="44">
        <f t="shared" ca="1" si="37"/>
        <v>142323.28767123289</v>
      </c>
      <c r="AP49" s="44">
        <f t="shared" ca="1" si="37"/>
        <v>157413.69863013699</v>
      </c>
      <c r="AQ49" s="44">
        <f t="shared" ca="1" si="37"/>
        <v>173687.67123287672</v>
      </c>
      <c r="AR49" s="17"/>
      <c r="AS49" s="43">
        <f t="shared" ref="AS49:BD49" ca="1" si="38">SUM(AS46:AS48)</f>
        <v>1183.5616438356165</v>
      </c>
      <c r="AT49" s="43">
        <f t="shared" ca="1" si="38"/>
        <v>2958.9041095890416</v>
      </c>
      <c r="AU49" s="43">
        <f t="shared" ca="1" si="38"/>
        <v>14942.465753424658</v>
      </c>
      <c r="AV49" s="43">
        <f t="shared" ca="1" si="38"/>
        <v>20268.493150684932</v>
      </c>
      <c r="AW49" s="43">
        <f t="shared" ca="1" si="38"/>
        <v>27221.917808219176</v>
      </c>
      <c r="AX49" s="43">
        <f t="shared" ca="1" si="38"/>
        <v>42164.383561643837</v>
      </c>
      <c r="AY49" s="43">
        <f t="shared" ca="1" si="38"/>
        <v>71161.643835616444</v>
      </c>
      <c r="AZ49" s="43">
        <f t="shared" ca="1" si="38"/>
        <v>95572.602739726033</v>
      </c>
      <c r="BA49" s="43">
        <f t="shared" ca="1" si="38"/>
        <v>95720.547945205486</v>
      </c>
      <c r="BB49" s="43">
        <f t="shared" ca="1" si="38"/>
        <v>122350.68493150685</v>
      </c>
      <c r="BC49" s="43">
        <f t="shared" ca="1" si="38"/>
        <v>143063.01369863015</v>
      </c>
      <c r="BD49" s="43">
        <f t="shared" ca="1" si="38"/>
        <v>173687.67123287672</v>
      </c>
      <c r="BE49" s="17"/>
      <c r="BF49" s="75">
        <f ca="1">SUM(BF46:BF48)</f>
        <v>20268.493150684932</v>
      </c>
      <c r="BG49" s="75">
        <f ca="1">SUM(BG46:BG48)</f>
        <v>95572.602739726033</v>
      </c>
      <c r="BH49" s="75">
        <f ca="1">SUM(BH46:BH48)</f>
        <v>173687.67123287672</v>
      </c>
    </row>
    <row r="50" spans="1:60">
      <c r="G50" s="5"/>
      <c r="H50" s="5"/>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S50" s="73"/>
      <c r="AT50" s="73"/>
      <c r="AU50" s="73"/>
      <c r="AV50" s="73"/>
      <c r="AW50" s="73"/>
      <c r="AX50" s="73"/>
      <c r="AY50" s="73"/>
      <c r="AZ50" s="73"/>
      <c r="BA50" s="22"/>
      <c r="BB50" s="22"/>
      <c r="BC50" s="22"/>
      <c r="BD50" s="22"/>
      <c r="BF50" s="21"/>
      <c r="BG50" s="21"/>
      <c r="BH50" s="21"/>
    </row>
    <row r="51" spans="1:60">
      <c r="B51" s="40" t="s">
        <v>24</v>
      </c>
      <c r="C51" s="40"/>
      <c r="D51" s="40"/>
      <c r="E51" s="40"/>
      <c r="F51" s="41"/>
      <c r="G51" s="528">
        <f>G43-G49</f>
        <v>1000000</v>
      </c>
      <c r="H51" s="39">
        <f ca="1">G51+'Model &amp; Metrics'!H63+'Model &amp; Metrics'!H76</f>
        <v>851632.5</v>
      </c>
      <c r="I51" s="5">
        <f ca="1">H51+'Model &amp; Metrics'!I63+'Model &amp; Metrics'!I76</f>
        <v>696057.5</v>
      </c>
      <c r="J51" s="5">
        <f ca="1">I51+'Model &amp; Metrics'!J63+'Model &amp; Metrics'!J76</f>
        <v>505522.5</v>
      </c>
      <c r="K51" s="5">
        <f ca="1">J51+'Model &amp; Metrics'!K63+'Model &amp; Metrics'!K76</f>
        <v>318908.75</v>
      </c>
      <c r="L51" s="5">
        <f ca="1">K51+'Model &amp; Metrics'!L63+'Model &amp; Metrics'!L76</f>
        <v>119401.25</v>
      </c>
      <c r="M51" s="5">
        <f ca="1">L51+'Model &amp; Metrics'!M63+'Model &amp; Metrics'!M76</f>
        <v>-115711.25</v>
      </c>
      <c r="N51" s="5">
        <f ca="1">M51+'Model &amp; Metrics'!N63+'Model &amp; Metrics'!N76</f>
        <v>-351776.875</v>
      </c>
      <c r="O51" s="5">
        <f ca="1">N51+'Model &amp; Metrics'!O63+'Model &amp; Metrics'!O76</f>
        <v>-608622.5</v>
      </c>
      <c r="P51" s="5">
        <f ca="1">O51+'Model &amp; Metrics'!P63+'Model &amp; Metrics'!P76</f>
        <v>-892304.375</v>
      </c>
      <c r="Q51" s="5">
        <f ca="1">P51+'Model &amp; Metrics'!Q63+'Model &amp; Metrics'!Q76</f>
        <v>-1149273.75</v>
      </c>
      <c r="R51" s="5">
        <f ca="1">Q51+'Model &amp; Metrics'!R63+'Model &amp; Metrics'!R76</f>
        <v>-1415206.875</v>
      </c>
      <c r="S51" s="5">
        <f ca="1">R51+'Model &amp; Metrics'!S63+'Model &amp; Metrics'!S76</f>
        <v>-1700943.75</v>
      </c>
      <c r="T51" s="5">
        <f ca="1">S51+'Model &amp; Metrics'!T63+'Model &amp; Metrics'!T76</f>
        <v>-1999260.65</v>
      </c>
      <c r="U51" s="5">
        <f ca="1">T51+'Model &amp; Metrics'!U63+'Model &amp; Metrics'!U76</f>
        <v>1711393.5249999999</v>
      </c>
      <c r="V51" s="5">
        <f ca="1">U51+'Model &amp; Metrics'!V63+'Model &amp; Metrics'!V76</f>
        <v>1379359.25</v>
      </c>
      <c r="W51" s="5">
        <f ca="1">V51+'Model &amp; Metrics'!W63+'Model &amp; Metrics'!W76</f>
        <v>1052489.2625</v>
      </c>
      <c r="X51" s="5">
        <f ca="1">W51+'Model &amp; Metrics'!X63+'Model &amp; Metrics'!X76</f>
        <v>734864.91249999986</v>
      </c>
      <c r="Y51" s="5">
        <f ca="1">X51+'Model &amp; Metrics'!Y63+'Model &amp; Metrics'!Y76</f>
        <v>410174.61249999981</v>
      </c>
      <c r="Z51" s="5">
        <f ca="1">Y51+'Model &amp; Metrics'!Z63+'Model &amp; Metrics'!Z76</f>
        <v>116505.51874999981</v>
      </c>
      <c r="AA51" s="5">
        <f ca="1">Z51+'Model &amp; Metrics'!AA63+'Model &amp; Metrics'!AA76</f>
        <v>-173699.82500000019</v>
      </c>
      <c r="AB51" s="5">
        <f ca="1">AA51+'Model &amp; Metrics'!AB63+'Model &amp; Metrics'!AB76</f>
        <v>-444909.05625000026</v>
      </c>
      <c r="AC51" s="5">
        <f ca="1">AB51+'Model &amp; Metrics'!AC63+'Model &amp; Metrics'!AC76</f>
        <v>-687604.91250000033</v>
      </c>
      <c r="AD51" s="5">
        <f ca="1">AC51+'Model &amp; Metrics'!AD63+'Model &amp; Metrics'!AD76</f>
        <v>-913667.8312500004</v>
      </c>
      <c r="AE51" s="5">
        <f ca="1">AD51+'Model &amp; Metrics'!AE63+'Model &amp; Metrics'!AE76</f>
        <v>-1145317.8125000005</v>
      </c>
      <c r="AF51" s="5">
        <f ca="1">AE51+'Model &amp; Metrics'!AF63+'Model &amp; Metrics'!AF76</f>
        <v>-1350893.7437500004</v>
      </c>
      <c r="AG51" s="5">
        <f ca="1">AF51+'Model &amp; Metrics'!AG63+'Model &amp; Metrics'!AG76</f>
        <v>-1528303.0250000004</v>
      </c>
      <c r="AH51" s="5">
        <f ca="1">AG51+'Model &amp; Metrics'!AH63+'Model &amp; Metrics'!AH76</f>
        <v>-1716407.7812500005</v>
      </c>
      <c r="AI51" s="5">
        <f ca="1">AH51+'Model &amp; Metrics'!AI63+'Model &amp; Metrics'!AI76</f>
        <v>-1868909.5000000005</v>
      </c>
      <c r="AJ51" s="5">
        <f ca="1">AI51+'Model &amp; Metrics'!AJ63+'Model &amp; Metrics'!AJ76</f>
        <v>-2017046.9312500004</v>
      </c>
      <c r="AK51" s="5">
        <f ca="1">AJ51+'Model &amp; Metrics'!AK63+'Model &amp; Metrics'!AK76</f>
        <v>-2149094.3625000003</v>
      </c>
      <c r="AL51" s="5">
        <f ca="1">AK51+'Model &amp; Metrics'!AL63+'Model &amp; Metrics'!AL76</f>
        <v>-2254011.3562500002</v>
      </c>
      <c r="AM51" s="5">
        <f ca="1">AL51+'Model &amp; Metrics'!AM63+'Model &amp; Metrics'!AM76</f>
        <v>-2352114.7375000003</v>
      </c>
      <c r="AN51" s="5">
        <f ca="1">AM51+'Model &amp; Metrics'!AN63+'Model &amp; Metrics'!AN76</f>
        <v>-2452533.2562500006</v>
      </c>
      <c r="AO51" s="5">
        <f ca="1">AN51+'Model &amp; Metrics'!AO63+'Model &amp; Metrics'!AO76</f>
        <v>-2512194.2750000004</v>
      </c>
      <c r="AP51" s="5">
        <f ca="1">AO51+'Model &amp; Metrics'!AP63+'Model &amp; Metrics'!AP76</f>
        <v>-2552841.0062500006</v>
      </c>
      <c r="AQ51" s="5">
        <f ca="1">AP51+'Model &amp; Metrics'!AQ63+'Model &amp; Metrics'!AQ76</f>
        <v>-2580254.7000000007</v>
      </c>
      <c r="AS51" s="51">
        <f ca="1">J51</f>
        <v>505522.5</v>
      </c>
      <c r="AT51" s="51">
        <f ca="1">M51</f>
        <v>-115711.25</v>
      </c>
      <c r="AU51" s="51">
        <f ca="1">P51</f>
        <v>-892304.375</v>
      </c>
      <c r="AV51" s="51">
        <f ca="1">S51</f>
        <v>-1700943.75</v>
      </c>
      <c r="AW51" s="51">
        <f ca="1">V51</f>
        <v>1379359.25</v>
      </c>
      <c r="AX51" s="51">
        <f ca="1">Y51</f>
        <v>410174.61249999981</v>
      </c>
      <c r="AY51" s="51">
        <f ca="1">AB51</f>
        <v>-444909.05625000026</v>
      </c>
      <c r="AZ51" s="51">
        <f ca="1">AE51</f>
        <v>-1145317.8125000005</v>
      </c>
      <c r="BA51" s="22">
        <f ca="1">AH51</f>
        <v>-1716407.7812500005</v>
      </c>
      <c r="BB51" s="22">
        <f ca="1">AK51</f>
        <v>-2149094.3625000003</v>
      </c>
      <c r="BC51" s="22">
        <f ca="1">AN51</f>
        <v>-2452533.2562500006</v>
      </c>
      <c r="BD51" s="22">
        <f ca="1">AQ51</f>
        <v>-2580254.7000000007</v>
      </c>
      <c r="BF51" s="42">
        <f ca="1">AV51</f>
        <v>-1700943.75</v>
      </c>
      <c r="BG51" s="42">
        <f ca="1">AZ51</f>
        <v>-1145317.8125000005</v>
      </c>
      <c r="BH51" s="46">
        <f ca="1">BD51</f>
        <v>-2580254.7000000007</v>
      </c>
    </row>
    <row r="52" spans="1:60" s="4" customFormat="1">
      <c r="B52" s="4" t="s">
        <v>23</v>
      </c>
      <c r="G52" s="38">
        <f t="shared" ref="G52:AQ52" si="39">G49+G51</f>
        <v>1000000</v>
      </c>
      <c r="H52" s="38">
        <f t="shared" ca="1" si="39"/>
        <v>851632.5</v>
      </c>
      <c r="I52" s="37">
        <f t="shared" ca="1" si="39"/>
        <v>704490.37671232875</v>
      </c>
      <c r="J52" s="37">
        <f t="shared" ca="1" si="39"/>
        <v>506706.06164383562</v>
      </c>
      <c r="K52" s="37">
        <f t="shared" ca="1" si="39"/>
        <v>328673.13356164383</v>
      </c>
      <c r="L52" s="37">
        <f t="shared" ca="1" si="39"/>
        <v>122064.26369863014</v>
      </c>
      <c r="M52" s="37">
        <f t="shared" ca="1" si="39"/>
        <v>-112752.34589041096</v>
      </c>
      <c r="N52" s="37">
        <f t="shared" ca="1" si="39"/>
        <v>-331656.32705479453</v>
      </c>
      <c r="O52" s="37">
        <f t="shared" ca="1" si="39"/>
        <v>-602704.69178082189</v>
      </c>
      <c r="P52" s="37">
        <f t="shared" ca="1" si="39"/>
        <v>-877361.90924657532</v>
      </c>
      <c r="Q52" s="37">
        <f t="shared" ca="1" si="39"/>
        <v>-1124271.0102739725</v>
      </c>
      <c r="R52" s="37">
        <f t="shared" ca="1" si="39"/>
        <v>-1404110.9845890412</v>
      </c>
      <c r="S52" s="37">
        <f t="shared" ca="1" si="39"/>
        <v>-1680675.256849315</v>
      </c>
      <c r="T52" s="37">
        <f t="shared" ca="1" si="39"/>
        <v>-1985501.7458904108</v>
      </c>
      <c r="U52" s="37">
        <f t="shared" ca="1" si="39"/>
        <v>1751338.7304794521</v>
      </c>
      <c r="V52" s="37">
        <f t="shared" ca="1" si="39"/>
        <v>1406581.1678082191</v>
      </c>
      <c r="W52" s="37">
        <f t="shared" ca="1" si="39"/>
        <v>1081930.3583904109</v>
      </c>
      <c r="X52" s="37">
        <f t="shared" ca="1" si="39"/>
        <v>766525.18647260265</v>
      </c>
      <c r="Y52" s="37">
        <f t="shared" ca="1" si="39"/>
        <v>452338.99606164364</v>
      </c>
      <c r="Z52" s="37">
        <f t="shared" ca="1" si="39"/>
        <v>170505.51874999981</v>
      </c>
      <c r="AA52" s="37">
        <f t="shared" ca="1" si="39"/>
        <v>-123398.45513698648</v>
      </c>
      <c r="AB52" s="37">
        <f t="shared" ca="1" si="39"/>
        <v>-373747.41241438384</v>
      </c>
      <c r="AC52" s="37">
        <f t="shared" ca="1" si="39"/>
        <v>-635528.20017123315</v>
      </c>
      <c r="AD52" s="37">
        <f t="shared" ca="1" si="39"/>
        <v>-833185.63946917851</v>
      </c>
      <c r="AE52" s="37">
        <f t="shared" ca="1" si="39"/>
        <v>-1049745.2097602745</v>
      </c>
      <c r="AF52" s="37">
        <f t="shared" ca="1" si="39"/>
        <v>-1289200.5930650688</v>
      </c>
      <c r="AG52" s="37">
        <f t="shared" ca="1" si="39"/>
        <v>-1438500.2852739729</v>
      </c>
      <c r="AH52" s="37">
        <f t="shared" ca="1" si="39"/>
        <v>-1620687.2333047949</v>
      </c>
      <c r="AI52" s="37">
        <f t="shared" ca="1" si="39"/>
        <v>-1767123.1986301374</v>
      </c>
      <c r="AJ52" s="37">
        <f t="shared" ca="1" si="39"/>
        <v>-1909342.8216609592</v>
      </c>
      <c r="AK52" s="37">
        <f t="shared" ca="1" si="39"/>
        <v>-2026743.6775684934</v>
      </c>
      <c r="AL52" s="37">
        <f t="shared" ca="1" si="39"/>
        <v>-2132844.2329623289</v>
      </c>
      <c r="AM52" s="37">
        <f t="shared" ca="1" si="39"/>
        <v>-2216596.9292808222</v>
      </c>
      <c r="AN52" s="37">
        <f t="shared" ca="1" si="39"/>
        <v>-2309470.2425513705</v>
      </c>
      <c r="AO52" s="37">
        <f t="shared" ca="1" si="39"/>
        <v>-2369870.9873287673</v>
      </c>
      <c r="AP52" s="37">
        <f t="shared" ca="1" si="39"/>
        <v>-2395427.3076198637</v>
      </c>
      <c r="AQ52" s="37">
        <f t="shared" ca="1" si="39"/>
        <v>-2406567.0287671238</v>
      </c>
      <c r="AR52" s="71"/>
      <c r="AS52" s="36">
        <f t="shared" ref="AS52:BD52" ca="1" si="40">SUM(AS49:AS51)</f>
        <v>506706.06164383562</v>
      </c>
      <c r="AT52" s="36">
        <f t="shared" ca="1" si="40"/>
        <v>-112752.34589041096</v>
      </c>
      <c r="AU52" s="36">
        <f t="shared" ca="1" si="40"/>
        <v>-877361.90924657532</v>
      </c>
      <c r="AV52" s="36">
        <f t="shared" ca="1" si="40"/>
        <v>-1680675.256849315</v>
      </c>
      <c r="AW52" s="36">
        <f t="shared" ca="1" si="40"/>
        <v>1406581.1678082191</v>
      </c>
      <c r="AX52" s="36">
        <f t="shared" ca="1" si="40"/>
        <v>452338.99606164364</v>
      </c>
      <c r="AY52" s="36">
        <f t="shared" ca="1" si="40"/>
        <v>-373747.41241438384</v>
      </c>
      <c r="AZ52" s="36">
        <f t="shared" ca="1" si="40"/>
        <v>-1049745.2097602745</v>
      </c>
      <c r="BA52" s="36">
        <f t="shared" ca="1" si="40"/>
        <v>-1620687.2333047949</v>
      </c>
      <c r="BB52" s="36">
        <f t="shared" ca="1" si="40"/>
        <v>-2026743.6775684934</v>
      </c>
      <c r="BC52" s="36">
        <f t="shared" ca="1" si="40"/>
        <v>-2309470.2425513705</v>
      </c>
      <c r="BD52" s="36">
        <f t="shared" ca="1" si="40"/>
        <v>-2406567.0287671238</v>
      </c>
      <c r="BE52" s="71"/>
      <c r="BF52" s="36">
        <f ca="1">BF49+BF51</f>
        <v>-1680675.256849315</v>
      </c>
      <c r="BG52" s="36">
        <f ca="1">BG49+BG51</f>
        <v>-1049745.2097602745</v>
      </c>
      <c r="BH52" s="36">
        <f ca="1">BH49+BH51</f>
        <v>-2406567.0287671238</v>
      </c>
    </row>
    <row r="53" spans="1:60" ht="5.25" customHeight="1" thickBot="1">
      <c r="B53" s="7"/>
      <c r="C53" s="7"/>
      <c r="D53" s="7"/>
      <c r="E53" s="7"/>
      <c r="F53" s="10"/>
      <c r="G53" s="69"/>
      <c r="H53" s="70"/>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S53" s="68"/>
      <c r="AT53" s="68"/>
      <c r="AU53" s="68"/>
      <c r="AV53" s="68"/>
      <c r="AW53" s="68"/>
      <c r="AX53" s="68"/>
      <c r="AY53" s="68"/>
      <c r="AZ53" s="68"/>
      <c r="BA53" s="68"/>
      <c r="BB53" s="68"/>
      <c r="BC53" s="68"/>
      <c r="BD53" s="68"/>
      <c r="BF53" s="6"/>
      <c r="BG53" s="6"/>
      <c r="BH53" s="6"/>
    </row>
    <row r="54" spans="1:60" ht="13.5" thickTop="1">
      <c r="G54" s="67"/>
      <c r="H54" s="66" t="str">
        <f t="shared" ref="H54:AE54" ca="1" si="41">IF(ROUND(H52,3)=ROUND(H43,3),"","BSCHECK")</f>
        <v/>
      </c>
      <c r="I54" s="66" t="str">
        <f t="shared" ca="1" si="41"/>
        <v/>
      </c>
      <c r="J54" s="66" t="str">
        <f t="shared" ca="1" si="41"/>
        <v/>
      </c>
      <c r="K54" s="66" t="str">
        <f t="shared" ca="1" si="41"/>
        <v/>
      </c>
      <c r="L54" s="66" t="str">
        <f t="shared" ca="1" si="41"/>
        <v/>
      </c>
      <c r="M54" s="66" t="str">
        <f t="shared" ca="1" si="41"/>
        <v/>
      </c>
      <c r="N54" s="66" t="str">
        <f t="shared" ca="1" si="41"/>
        <v/>
      </c>
      <c r="O54" s="66" t="str">
        <f t="shared" ca="1" si="41"/>
        <v/>
      </c>
      <c r="P54" s="66" t="str">
        <f t="shared" ca="1" si="41"/>
        <v/>
      </c>
      <c r="Q54" s="66" t="str">
        <f t="shared" ca="1" si="41"/>
        <v/>
      </c>
      <c r="R54" s="66" t="str">
        <f t="shared" ca="1" si="41"/>
        <v/>
      </c>
      <c r="S54" s="66" t="str">
        <f t="shared" ca="1" si="41"/>
        <v/>
      </c>
      <c r="T54" s="66" t="str">
        <f t="shared" ca="1" si="41"/>
        <v/>
      </c>
      <c r="U54" s="66" t="str">
        <f t="shared" ca="1" si="41"/>
        <v/>
      </c>
      <c r="V54" s="66" t="str">
        <f t="shared" ca="1" si="41"/>
        <v/>
      </c>
      <c r="W54" s="66" t="str">
        <f t="shared" ca="1" si="41"/>
        <v/>
      </c>
      <c r="X54" s="66" t="str">
        <f t="shared" ca="1" si="41"/>
        <v/>
      </c>
      <c r="Y54" s="66" t="str">
        <f t="shared" ca="1" si="41"/>
        <v/>
      </c>
      <c r="Z54" s="66" t="str">
        <f t="shared" ca="1" si="41"/>
        <v/>
      </c>
      <c r="AA54" s="66" t="str">
        <f t="shared" ca="1" si="41"/>
        <v/>
      </c>
      <c r="AB54" s="66" t="str">
        <f t="shared" ca="1" si="41"/>
        <v/>
      </c>
      <c r="AC54" s="66" t="str">
        <f t="shared" ca="1" si="41"/>
        <v/>
      </c>
      <c r="AD54" s="66" t="str">
        <f t="shared" ca="1" si="41"/>
        <v/>
      </c>
      <c r="AE54" s="66" t="str">
        <f t="shared" ca="1" si="41"/>
        <v/>
      </c>
      <c r="AF54" s="66"/>
      <c r="AG54" s="66"/>
      <c r="AH54" s="66"/>
      <c r="AI54" s="66"/>
      <c r="AJ54" s="66"/>
      <c r="AK54" s="66"/>
      <c r="AL54" s="66"/>
      <c r="AM54" s="66"/>
      <c r="AN54" s="66"/>
      <c r="AO54" s="66"/>
      <c r="AP54" s="66"/>
      <c r="AQ54" s="66"/>
      <c r="AS54" s="65" t="str">
        <f t="shared" ref="AS54:AZ54" ca="1" si="42">IF(ROUND(AS52,3)=ROUND(AS43,3),"","BSCHECK")</f>
        <v/>
      </c>
      <c r="AT54" s="65" t="str">
        <f t="shared" ca="1" si="42"/>
        <v/>
      </c>
      <c r="AU54" s="65" t="str">
        <f t="shared" ca="1" si="42"/>
        <v/>
      </c>
      <c r="AV54" s="65" t="str">
        <f t="shared" ca="1" si="42"/>
        <v/>
      </c>
      <c r="AW54" s="65" t="str">
        <f t="shared" ca="1" si="42"/>
        <v/>
      </c>
      <c r="AX54" s="65" t="str">
        <f t="shared" ca="1" si="42"/>
        <v/>
      </c>
      <c r="AY54" s="65" t="str">
        <f t="shared" ca="1" si="42"/>
        <v/>
      </c>
      <c r="AZ54" s="65" t="str">
        <f t="shared" ca="1" si="42"/>
        <v/>
      </c>
      <c r="BA54" s="22"/>
      <c r="BB54" s="22"/>
      <c r="BC54" s="22"/>
      <c r="BD54" s="22"/>
      <c r="BF54" s="21"/>
      <c r="BG54" s="21"/>
      <c r="BH54" s="21"/>
    </row>
    <row r="55" spans="1:60">
      <c r="G55" s="67"/>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S55" s="65"/>
      <c r="AT55" s="65"/>
      <c r="AU55" s="65"/>
      <c r="AV55" s="65"/>
      <c r="AW55" s="65"/>
      <c r="AX55" s="65"/>
      <c r="AY55" s="65"/>
      <c r="AZ55" s="65"/>
      <c r="BA55" s="22"/>
      <c r="BB55" s="22"/>
      <c r="BC55" s="22"/>
      <c r="BD55" s="22"/>
      <c r="BF55" s="21"/>
      <c r="BG55" s="21"/>
      <c r="BH55" s="21"/>
    </row>
    <row r="56" spans="1:60">
      <c r="B56" s="64" t="s">
        <v>22</v>
      </c>
      <c r="AS56" s="23"/>
      <c r="AT56" s="23"/>
      <c r="AU56" s="23"/>
      <c r="AV56" s="23"/>
      <c r="AW56" s="23"/>
      <c r="AX56" s="23"/>
      <c r="AY56" s="23"/>
      <c r="AZ56" s="23"/>
      <c r="BA56" s="22"/>
      <c r="BB56" s="22"/>
      <c r="BC56" s="22"/>
      <c r="BD56" s="22"/>
      <c r="BF56" s="21"/>
      <c r="BG56" s="21"/>
      <c r="BH56" s="21"/>
    </row>
    <row r="57" spans="1:60">
      <c r="B57" s="1" t="s">
        <v>21</v>
      </c>
      <c r="G57" s="63">
        <v>30</v>
      </c>
      <c r="H57" s="3">
        <f t="shared" ref="H57:BC57" si="43">G57</f>
        <v>30</v>
      </c>
      <c r="I57" s="5">
        <f t="shared" si="43"/>
        <v>30</v>
      </c>
      <c r="J57" s="5">
        <f t="shared" si="43"/>
        <v>30</v>
      </c>
      <c r="K57" s="5">
        <f t="shared" si="43"/>
        <v>30</v>
      </c>
      <c r="L57" s="5">
        <f t="shared" si="43"/>
        <v>30</v>
      </c>
      <c r="M57" s="5">
        <f t="shared" si="43"/>
        <v>30</v>
      </c>
      <c r="N57" s="5">
        <f t="shared" si="43"/>
        <v>30</v>
      </c>
      <c r="O57" s="5">
        <f t="shared" si="43"/>
        <v>30</v>
      </c>
      <c r="P57" s="5">
        <f t="shared" si="43"/>
        <v>30</v>
      </c>
      <c r="Q57" s="5">
        <f t="shared" si="43"/>
        <v>30</v>
      </c>
      <c r="R57" s="5">
        <f t="shared" si="43"/>
        <v>30</v>
      </c>
      <c r="S57" s="5">
        <f t="shared" si="43"/>
        <v>30</v>
      </c>
      <c r="T57" s="5">
        <f t="shared" si="43"/>
        <v>30</v>
      </c>
      <c r="U57" s="5">
        <f t="shared" si="43"/>
        <v>30</v>
      </c>
      <c r="V57" s="5">
        <f t="shared" si="43"/>
        <v>30</v>
      </c>
      <c r="W57" s="5">
        <f t="shared" si="43"/>
        <v>30</v>
      </c>
      <c r="X57" s="5">
        <f t="shared" si="43"/>
        <v>30</v>
      </c>
      <c r="Y57" s="5">
        <f t="shared" si="43"/>
        <v>30</v>
      </c>
      <c r="Z57" s="5">
        <f t="shared" si="43"/>
        <v>30</v>
      </c>
      <c r="AA57" s="5">
        <f t="shared" si="43"/>
        <v>30</v>
      </c>
      <c r="AB57" s="5">
        <f t="shared" si="43"/>
        <v>30</v>
      </c>
      <c r="AC57" s="5">
        <f t="shared" si="43"/>
        <v>30</v>
      </c>
      <c r="AD57" s="5">
        <f t="shared" si="43"/>
        <v>30</v>
      </c>
      <c r="AE57" s="5">
        <f t="shared" si="43"/>
        <v>30</v>
      </c>
      <c r="AF57" s="5">
        <f t="shared" si="43"/>
        <v>30</v>
      </c>
      <c r="AG57" s="5">
        <f t="shared" si="43"/>
        <v>30</v>
      </c>
      <c r="AH57" s="5">
        <f t="shared" si="43"/>
        <v>30</v>
      </c>
      <c r="AI57" s="5">
        <f t="shared" si="43"/>
        <v>30</v>
      </c>
      <c r="AJ57" s="5">
        <f t="shared" si="43"/>
        <v>30</v>
      </c>
      <c r="AK57" s="5">
        <f t="shared" si="43"/>
        <v>30</v>
      </c>
      <c r="AL57" s="5">
        <f t="shared" si="43"/>
        <v>30</v>
      </c>
      <c r="AM57" s="5">
        <f t="shared" si="43"/>
        <v>30</v>
      </c>
      <c r="AN57" s="5">
        <f t="shared" si="43"/>
        <v>30</v>
      </c>
      <c r="AO57" s="5">
        <f t="shared" si="43"/>
        <v>30</v>
      </c>
      <c r="AP57" s="5">
        <f t="shared" si="43"/>
        <v>30</v>
      </c>
      <c r="AQ57" s="5">
        <f t="shared" si="43"/>
        <v>30</v>
      </c>
      <c r="AR57" s="1">
        <f t="shared" si="43"/>
        <v>30</v>
      </c>
      <c r="AS57" s="23">
        <f t="shared" si="43"/>
        <v>30</v>
      </c>
      <c r="AT57" s="23">
        <f t="shared" si="43"/>
        <v>30</v>
      </c>
      <c r="AU57" s="23">
        <f t="shared" si="43"/>
        <v>30</v>
      </c>
      <c r="AV57" s="23">
        <f t="shared" si="43"/>
        <v>30</v>
      </c>
      <c r="AW57" s="23">
        <f t="shared" si="43"/>
        <v>30</v>
      </c>
      <c r="AX57" s="23">
        <f t="shared" si="43"/>
        <v>30</v>
      </c>
      <c r="AY57" s="23">
        <f t="shared" si="43"/>
        <v>30</v>
      </c>
      <c r="AZ57" s="23">
        <f t="shared" si="43"/>
        <v>30</v>
      </c>
      <c r="BA57" s="23">
        <f t="shared" si="43"/>
        <v>30</v>
      </c>
      <c r="BB57" s="23">
        <f t="shared" si="43"/>
        <v>30</v>
      </c>
      <c r="BC57" s="23">
        <f t="shared" si="43"/>
        <v>30</v>
      </c>
      <c r="BD57" s="23">
        <f>$BC$57</f>
        <v>30</v>
      </c>
      <c r="BF57" s="21">
        <f>$BC$57</f>
        <v>30</v>
      </c>
      <c r="BG57" s="21">
        <f>$BC$57</f>
        <v>30</v>
      </c>
      <c r="BH57" s="21">
        <f>$BC$57</f>
        <v>30</v>
      </c>
    </row>
    <row r="58" spans="1:60">
      <c r="B58" s="1" t="s">
        <v>20</v>
      </c>
      <c r="G58" s="62">
        <v>45</v>
      </c>
      <c r="H58" s="3">
        <f t="shared" ref="H58:BC58" si="44">G58</f>
        <v>45</v>
      </c>
      <c r="I58" s="5">
        <f t="shared" si="44"/>
        <v>45</v>
      </c>
      <c r="J58" s="5">
        <f t="shared" si="44"/>
        <v>45</v>
      </c>
      <c r="K58" s="5">
        <f t="shared" si="44"/>
        <v>45</v>
      </c>
      <c r="L58" s="5">
        <f t="shared" si="44"/>
        <v>45</v>
      </c>
      <c r="M58" s="5">
        <f t="shared" si="44"/>
        <v>45</v>
      </c>
      <c r="N58" s="5">
        <f t="shared" si="44"/>
        <v>45</v>
      </c>
      <c r="O58" s="5">
        <f t="shared" si="44"/>
        <v>45</v>
      </c>
      <c r="P58" s="5">
        <f t="shared" si="44"/>
        <v>45</v>
      </c>
      <c r="Q58" s="5">
        <f t="shared" si="44"/>
        <v>45</v>
      </c>
      <c r="R58" s="5">
        <f t="shared" si="44"/>
        <v>45</v>
      </c>
      <c r="S58" s="5">
        <f t="shared" si="44"/>
        <v>45</v>
      </c>
      <c r="T58" s="5">
        <f t="shared" si="44"/>
        <v>45</v>
      </c>
      <c r="U58" s="5">
        <f t="shared" si="44"/>
        <v>45</v>
      </c>
      <c r="V58" s="5">
        <f t="shared" si="44"/>
        <v>45</v>
      </c>
      <c r="W58" s="5">
        <f t="shared" si="44"/>
        <v>45</v>
      </c>
      <c r="X58" s="5">
        <f t="shared" si="44"/>
        <v>45</v>
      </c>
      <c r="Y58" s="5">
        <f t="shared" si="44"/>
        <v>45</v>
      </c>
      <c r="Z58" s="5">
        <f t="shared" si="44"/>
        <v>45</v>
      </c>
      <c r="AA58" s="5">
        <f t="shared" si="44"/>
        <v>45</v>
      </c>
      <c r="AB58" s="5">
        <f t="shared" si="44"/>
        <v>45</v>
      </c>
      <c r="AC58" s="5">
        <f t="shared" si="44"/>
        <v>45</v>
      </c>
      <c r="AD58" s="5">
        <f t="shared" si="44"/>
        <v>45</v>
      </c>
      <c r="AE58" s="5">
        <f t="shared" si="44"/>
        <v>45</v>
      </c>
      <c r="AF58" s="5">
        <f t="shared" si="44"/>
        <v>45</v>
      </c>
      <c r="AG58" s="5">
        <f t="shared" si="44"/>
        <v>45</v>
      </c>
      <c r="AH58" s="5">
        <f t="shared" si="44"/>
        <v>45</v>
      </c>
      <c r="AI58" s="5">
        <f t="shared" si="44"/>
        <v>45</v>
      </c>
      <c r="AJ58" s="5">
        <f t="shared" si="44"/>
        <v>45</v>
      </c>
      <c r="AK58" s="5">
        <f t="shared" si="44"/>
        <v>45</v>
      </c>
      <c r="AL58" s="5">
        <f t="shared" si="44"/>
        <v>45</v>
      </c>
      <c r="AM58" s="5">
        <f t="shared" si="44"/>
        <v>45</v>
      </c>
      <c r="AN58" s="5">
        <f t="shared" si="44"/>
        <v>45</v>
      </c>
      <c r="AO58" s="5">
        <f t="shared" si="44"/>
        <v>45</v>
      </c>
      <c r="AP58" s="5">
        <f t="shared" si="44"/>
        <v>45</v>
      </c>
      <c r="AQ58" s="5">
        <f t="shared" si="44"/>
        <v>45</v>
      </c>
      <c r="AR58" s="1">
        <f t="shared" si="44"/>
        <v>45</v>
      </c>
      <c r="AS58" s="23">
        <f t="shared" si="44"/>
        <v>45</v>
      </c>
      <c r="AT58" s="23">
        <f t="shared" si="44"/>
        <v>45</v>
      </c>
      <c r="AU58" s="23">
        <f t="shared" si="44"/>
        <v>45</v>
      </c>
      <c r="AV58" s="23">
        <f t="shared" si="44"/>
        <v>45</v>
      </c>
      <c r="AW58" s="23">
        <f t="shared" si="44"/>
        <v>45</v>
      </c>
      <c r="AX58" s="23">
        <f t="shared" si="44"/>
        <v>45</v>
      </c>
      <c r="AY58" s="23">
        <f t="shared" si="44"/>
        <v>45</v>
      </c>
      <c r="AZ58" s="23">
        <f t="shared" si="44"/>
        <v>45</v>
      </c>
      <c r="BA58" s="23">
        <f t="shared" si="44"/>
        <v>45</v>
      </c>
      <c r="BB58" s="23">
        <f t="shared" si="44"/>
        <v>45</v>
      </c>
      <c r="BC58" s="23">
        <f t="shared" si="44"/>
        <v>45</v>
      </c>
      <c r="BD58" s="23">
        <f>$BC$58</f>
        <v>45</v>
      </c>
      <c r="BF58" s="21">
        <f>$BC$58</f>
        <v>45</v>
      </c>
      <c r="BG58" s="21">
        <f>$BC$58</f>
        <v>45</v>
      </c>
      <c r="BH58" s="21">
        <f>$BC$58</f>
        <v>45</v>
      </c>
    </row>
    <row r="59" spans="1:60">
      <c r="B59" s="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S59" s="23"/>
      <c r="AT59" s="23"/>
      <c r="AU59" s="23"/>
      <c r="AV59" s="23"/>
      <c r="AW59" s="33"/>
      <c r="AX59" s="33"/>
      <c r="AY59" s="33"/>
      <c r="AZ59" s="33"/>
      <c r="BA59" s="22"/>
      <c r="BB59" s="22"/>
      <c r="BC59" s="22"/>
      <c r="BD59" s="22"/>
      <c r="BF59" s="21"/>
      <c r="BG59" s="21"/>
      <c r="BH59" s="21"/>
    </row>
    <row r="60" spans="1:60">
      <c r="B60" s="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S60" s="33"/>
      <c r="AT60" s="33"/>
      <c r="AU60" s="33"/>
      <c r="AV60" s="33"/>
      <c r="AW60" s="33"/>
      <c r="AX60" s="33"/>
      <c r="AY60" s="33"/>
      <c r="AZ60" s="33"/>
      <c r="BA60" s="22"/>
      <c r="BB60" s="22"/>
      <c r="BC60" s="22"/>
      <c r="BD60" s="22"/>
      <c r="BF60" s="21"/>
      <c r="BG60" s="21"/>
      <c r="BH60" s="21"/>
    </row>
    <row r="61" spans="1:60" ht="13.5" thickBot="1">
      <c r="A61" s="32" t="s">
        <v>0</v>
      </c>
      <c r="B61" s="31" t="s">
        <v>19</v>
      </c>
      <c r="C61" s="30"/>
      <c r="D61" s="29"/>
      <c r="H61" s="1"/>
      <c r="K61" s="1"/>
      <c r="AS61" s="23"/>
      <c r="AT61" s="23"/>
      <c r="AU61" s="23"/>
      <c r="AV61" s="23"/>
      <c r="AW61" s="23"/>
      <c r="AX61" s="23"/>
      <c r="AY61" s="23"/>
      <c r="AZ61" s="23"/>
      <c r="BA61" s="22"/>
      <c r="BB61" s="22"/>
      <c r="BC61" s="22"/>
      <c r="BD61" s="22"/>
      <c r="BF61" s="21"/>
      <c r="BG61" s="21"/>
      <c r="BH61" s="21"/>
    </row>
    <row r="62" spans="1:60">
      <c r="AS62" s="23"/>
      <c r="AT62" s="23"/>
      <c r="AU62" s="23"/>
      <c r="AV62" s="23"/>
      <c r="AW62" s="23"/>
      <c r="AX62" s="23"/>
      <c r="AY62" s="23"/>
      <c r="AZ62" s="23"/>
      <c r="BA62" s="22"/>
      <c r="BB62" s="22"/>
      <c r="BC62" s="22"/>
      <c r="BD62" s="22"/>
      <c r="BF62" s="21"/>
      <c r="BG62" s="21"/>
      <c r="BH62" s="21"/>
    </row>
    <row r="63" spans="1:60">
      <c r="B63" s="1" t="s">
        <v>18</v>
      </c>
      <c r="H63" s="5">
        <f ca="1">'Model &amp; Metrics'!H32</f>
        <v>-148367.5</v>
      </c>
      <c r="I63" s="5">
        <f ca="1">'Model &amp; Metrics'!I32</f>
        <v>-155575</v>
      </c>
      <c r="J63" s="5">
        <f ca="1">'Model &amp; Metrics'!J32</f>
        <v>-190535</v>
      </c>
      <c r="K63" s="5">
        <f ca="1">'Model &amp; Metrics'!K32</f>
        <v>-186613.75</v>
      </c>
      <c r="L63" s="5">
        <f ca="1">'Model &amp; Metrics'!L32</f>
        <v>-199507.5</v>
      </c>
      <c r="M63" s="5">
        <f ca="1">'Model &amp; Metrics'!M32</f>
        <v>-235112.5</v>
      </c>
      <c r="N63" s="5">
        <f ca="1">'Model &amp; Metrics'!N32</f>
        <v>-236065.625</v>
      </c>
      <c r="O63" s="5">
        <f ca="1">'Model &amp; Metrics'!O32</f>
        <v>-256845.625</v>
      </c>
      <c r="P63" s="5">
        <f ca="1">'Model &amp; Metrics'!P32</f>
        <v>-283681.875</v>
      </c>
      <c r="Q63" s="5">
        <f ca="1">'Model &amp; Metrics'!Q32</f>
        <v>-256969.375</v>
      </c>
      <c r="R63" s="5">
        <f ca="1">'Model &amp; Metrics'!R32</f>
        <v>-265933.125</v>
      </c>
      <c r="S63" s="5">
        <f ca="1">'Model &amp; Metrics'!S32</f>
        <v>-285736.875</v>
      </c>
      <c r="T63" s="5">
        <f ca="1">'Model &amp; Metrics'!T32</f>
        <v>-298316.90000000002</v>
      </c>
      <c r="U63" s="5">
        <f ca="1">'Model &amp; Metrics'!U32</f>
        <v>-289345.82500000001</v>
      </c>
      <c r="V63" s="5">
        <f ca="1">'Model &amp; Metrics'!V32</f>
        <v>-332034.27500000002</v>
      </c>
      <c r="W63" s="5">
        <f ca="1">'Model &amp; Metrics'!W32</f>
        <v>-326869.98749999999</v>
      </c>
      <c r="X63" s="5">
        <f ca="1">'Model &amp; Metrics'!X32</f>
        <v>-317624.35000000003</v>
      </c>
      <c r="Y63" s="5">
        <f ca="1">'Model &amp; Metrics'!Y32</f>
        <v>-324690.30000000005</v>
      </c>
      <c r="Z63" s="5">
        <f ca="1">'Model &amp; Metrics'!Z32</f>
        <v>-293669.09375</v>
      </c>
      <c r="AA63" s="5">
        <f ca="1">'Model &amp; Metrics'!AA32</f>
        <v>-290205.34375</v>
      </c>
      <c r="AB63" s="5">
        <f ca="1">'Model &amp; Metrics'!AB32</f>
        <v>-271209.23125000007</v>
      </c>
      <c r="AC63" s="5">
        <f ca="1">'Model &amp; Metrics'!AC32</f>
        <v>-242695.85625000001</v>
      </c>
      <c r="AD63" s="5">
        <f ca="1">'Model &amp; Metrics'!AD32</f>
        <v>-226062.91875000007</v>
      </c>
      <c r="AE63" s="5">
        <f ca="1">'Model &amp; Metrics'!AE32</f>
        <v>-231649.98125000007</v>
      </c>
      <c r="AF63" s="5">
        <f ca="1">'Model &amp; Metrics'!AF32</f>
        <v>-205575.93125000002</v>
      </c>
      <c r="AG63" s="5">
        <f ca="1">'Model &amp; Metrics'!AG32</f>
        <v>-177409.28125</v>
      </c>
      <c r="AH63" s="5">
        <f ca="1">'Model &amp; Metrics'!AH32</f>
        <v>-188104.75624999998</v>
      </c>
      <c r="AI63" s="5">
        <f ca="1">'Model &amp; Metrics'!AI32</f>
        <v>-152501.71875</v>
      </c>
      <c r="AJ63" s="5">
        <f ca="1">'Model &amp; Metrics'!AJ32</f>
        <v>-148137.43125000002</v>
      </c>
      <c r="AK63" s="5">
        <f ca="1">'Model &amp; Metrics'!AK32</f>
        <v>-132047.43125000002</v>
      </c>
      <c r="AL63" s="5">
        <f ca="1">'Model &amp; Metrics'!AL32</f>
        <v>-104916.99375000002</v>
      </c>
      <c r="AM63" s="5">
        <f ca="1">'Model &amp; Metrics'!AM32</f>
        <v>-98103.381249999977</v>
      </c>
      <c r="AN63" s="5">
        <f ca="1">'Model &amp; Metrics'!AN32</f>
        <v>-100418.51875000005</v>
      </c>
      <c r="AO63" s="5">
        <f ca="1">'Model &amp; Metrics'!AO32</f>
        <v>-59661.018750000047</v>
      </c>
      <c r="AP63" s="5">
        <f ca="1">'Model &amp; Metrics'!AP32</f>
        <v>-40646.73125000007</v>
      </c>
      <c r="AQ63" s="5">
        <f ca="1">'Model &amp; Metrics'!AQ32</f>
        <v>-27413.693750000093</v>
      </c>
      <c r="AS63" s="25">
        <f ca="1">SUM(H63:J63)</f>
        <v>-494477.5</v>
      </c>
      <c r="AT63" s="25">
        <f ca="1">SUM(K63:M63)</f>
        <v>-621233.75</v>
      </c>
      <c r="AU63" s="25">
        <f ca="1">SUM(N63:P63)</f>
        <v>-776593.125</v>
      </c>
      <c r="AV63" s="25">
        <f ca="1">SUM(Q63:S63)</f>
        <v>-808639.375</v>
      </c>
      <c r="AW63" s="25">
        <f ca="1">SUM(T63:V63)</f>
        <v>-919697.00000000012</v>
      </c>
      <c r="AX63" s="25">
        <f ca="1">SUM(W63:Y63)</f>
        <v>-969184.63750000007</v>
      </c>
      <c r="AY63" s="25">
        <f ca="1">SUM(Z63:AB63)</f>
        <v>-855083.66875000007</v>
      </c>
      <c r="AZ63" s="25">
        <f ca="1">SUM(AC63:AE63)</f>
        <v>-700408.75625000009</v>
      </c>
      <c r="BA63" s="22">
        <f ca="1">SUM(AF63:AH63)</f>
        <v>-571089.96875</v>
      </c>
      <c r="BB63" s="22">
        <f ca="1">SUM(AI63:AK63)</f>
        <v>-432686.58125000005</v>
      </c>
      <c r="BC63" s="22">
        <f ca="1">SUM(AL63:AN63)</f>
        <v>-303438.89375000005</v>
      </c>
      <c r="BD63" s="22">
        <f ca="1">SUM(AO63:AQ63)</f>
        <v>-127721.44375000021</v>
      </c>
      <c r="BF63" s="24">
        <f ca="1">SUM(AS63:AV63)</f>
        <v>-2700943.75</v>
      </c>
      <c r="BG63" s="24">
        <f ca="1">SUM(AW63:AZ63)</f>
        <v>-3444374.0625000005</v>
      </c>
      <c r="BH63" s="46">
        <f ca="1">SUM(BA63:BD63)</f>
        <v>-1434936.8875000002</v>
      </c>
    </row>
    <row r="64" spans="1:60">
      <c r="B64" s="1" t="s">
        <v>17</v>
      </c>
      <c r="H64" s="5">
        <f>'Model &amp; Metrics'!H24</f>
        <v>0</v>
      </c>
      <c r="I64" s="5">
        <f>'Model &amp; Metrics'!I24</f>
        <v>0</v>
      </c>
      <c r="J64" s="5">
        <f>'Model &amp; Metrics'!J24</f>
        <v>0</v>
      </c>
      <c r="K64" s="5">
        <f>'Model &amp; Metrics'!K24</f>
        <v>0</v>
      </c>
      <c r="L64" s="5">
        <f>'Model &amp; Metrics'!L24</f>
        <v>0</v>
      </c>
      <c r="M64" s="5">
        <f>'Model &amp; Metrics'!M24</f>
        <v>0</v>
      </c>
      <c r="N64" s="5">
        <f>'Model &amp; Metrics'!N24</f>
        <v>0</v>
      </c>
      <c r="O64" s="5">
        <f>'Model &amp; Metrics'!O24</f>
        <v>0</v>
      </c>
      <c r="P64" s="5">
        <f>'Model &amp; Metrics'!P24</f>
        <v>0</v>
      </c>
      <c r="Q64" s="5">
        <f>'Model &amp; Metrics'!Q24</f>
        <v>0</v>
      </c>
      <c r="R64" s="5">
        <f>'Model &amp; Metrics'!R24</f>
        <v>0</v>
      </c>
      <c r="S64" s="5">
        <f>'Model &amp; Metrics'!S24</f>
        <v>0</v>
      </c>
      <c r="T64" s="5">
        <f>'Model &amp; Metrics'!T24</f>
        <v>0</v>
      </c>
      <c r="U64" s="5">
        <f>'Model &amp; Metrics'!U24</f>
        <v>0</v>
      </c>
      <c r="V64" s="5">
        <f>'Model &amp; Metrics'!V24</f>
        <v>0</v>
      </c>
      <c r="W64" s="5">
        <f>'Model &amp; Metrics'!W24</f>
        <v>0</v>
      </c>
      <c r="X64" s="5">
        <f>'Model &amp; Metrics'!X24</f>
        <v>0</v>
      </c>
      <c r="Y64" s="5">
        <f>'Model &amp; Metrics'!Y24</f>
        <v>0</v>
      </c>
      <c r="Z64" s="5">
        <f>'Model &amp; Metrics'!Z24</f>
        <v>0</v>
      </c>
      <c r="AA64" s="5">
        <f>'Model &amp; Metrics'!AA24</f>
        <v>0</v>
      </c>
      <c r="AB64" s="5">
        <f>'Model &amp; Metrics'!AB24</f>
        <v>0</v>
      </c>
      <c r="AC64" s="5">
        <f>'Model &amp; Metrics'!AC24</f>
        <v>0</v>
      </c>
      <c r="AD64" s="5">
        <f>'Model &amp; Metrics'!AD24</f>
        <v>0</v>
      </c>
      <c r="AE64" s="5">
        <f>'Model &amp; Metrics'!AE24</f>
        <v>0</v>
      </c>
      <c r="AF64" s="5">
        <f>'Model &amp; Metrics'!AF24</f>
        <v>0</v>
      </c>
      <c r="AG64" s="5">
        <f>'Model &amp; Metrics'!AG24</f>
        <v>0</v>
      </c>
      <c r="AH64" s="5">
        <f>'Model &amp; Metrics'!AH24</f>
        <v>0</v>
      </c>
      <c r="AI64" s="5">
        <f>'Model &amp; Metrics'!AI24</f>
        <v>0</v>
      </c>
      <c r="AJ64" s="5">
        <f>'Model &amp; Metrics'!AJ24</f>
        <v>0</v>
      </c>
      <c r="AK64" s="5">
        <f>'Model &amp; Metrics'!AK24</f>
        <v>0</v>
      </c>
      <c r="AL64" s="5">
        <f>'Model &amp; Metrics'!AL24</f>
        <v>0</v>
      </c>
      <c r="AM64" s="5">
        <f>'Model &amp; Metrics'!AM24</f>
        <v>0</v>
      </c>
      <c r="AN64" s="5">
        <f>'Model &amp; Metrics'!AN24</f>
        <v>0</v>
      </c>
      <c r="AO64" s="5">
        <f>'Model &amp; Metrics'!AO24</f>
        <v>0</v>
      </c>
      <c r="AP64" s="5">
        <f>'Model &amp; Metrics'!AP24</f>
        <v>0</v>
      </c>
      <c r="AQ64" s="5">
        <f>'Model &amp; Metrics'!AQ24</f>
        <v>0</v>
      </c>
      <c r="AS64" s="25">
        <f>SUM(H64:J64)</f>
        <v>0</v>
      </c>
      <c r="AT64" s="25">
        <f>SUM(K64:M64)</f>
        <v>0</v>
      </c>
      <c r="AU64" s="25">
        <f>SUM(N64:P64)</f>
        <v>0</v>
      </c>
      <c r="AV64" s="25">
        <f>SUM(Q64:S64)</f>
        <v>0</v>
      </c>
      <c r="AW64" s="25">
        <f>SUM(T64:V64)</f>
        <v>0</v>
      </c>
      <c r="AX64" s="25">
        <f>SUM(W64:Y64)</f>
        <v>0</v>
      </c>
      <c r="AY64" s="25">
        <f>SUM(Z64:AB64)</f>
        <v>0</v>
      </c>
      <c r="AZ64" s="25">
        <f>SUM(AC64:AE64)</f>
        <v>0</v>
      </c>
      <c r="BA64" s="60">
        <f>SUM(AF64:AH64)</f>
        <v>0</v>
      </c>
      <c r="BB64" s="60">
        <f>SUM(AI64:AK64)</f>
        <v>0</v>
      </c>
      <c r="BC64" s="60">
        <f>SUM(AL64:AN64)</f>
        <v>0</v>
      </c>
      <c r="BD64" s="60">
        <f>SUM(AO64:AQ64)</f>
        <v>0</v>
      </c>
      <c r="BF64" s="24">
        <f>SUM(AS64:AV64)</f>
        <v>0</v>
      </c>
      <c r="BG64" s="24">
        <f>SUM(AW64:AZ64)</f>
        <v>0</v>
      </c>
      <c r="BH64" s="61">
        <f>SUM(BA64:BD64)</f>
        <v>0</v>
      </c>
    </row>
    <row r="65" spans="1:62">
      <c r="B65" s="1" t="s">
        <v>16</v>
      </c>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S65" s="51"/>
      <c r="AT65" s="51"/>
      <c r="AU65" s="51"/>
      <c r="AV65" s="51"/>
      <c r="AW65" s="51"/>
      <c r="AX65" s="51"/>
      <c r="AY65" s="51"/>
      <c r="AZ65" s="51"/>
      <c r="BA65" s="22"/>
      <c r="BB65" s="22"/>
      <c r="BC65" s="22"/>
      <c r="BD65" s="22"/>
      <c r="BF65" s="21"/>
      <c r="BG65" s="21"/>
      <c r="BH65" s="21"/>
    </row>
    <row r="66" spans="1:62">
      <c r="B66" s="59" t="str">
        <f>'Model &amp; Metrics'!B40</f>
        <v>AR</v>
      </c>
      <c r="H66" s="5">
        <f ca="1">-('Model &amp; Metrics'!H40-'Model &amp; Metrics'!G40)</f>
        <v>0</v>
      </c>
      <c r="I66" s="5">
        <f ca="1">-('Model &amp; Metrics'!I40-'Model &amp; Metrics'!H40)</f>
        <v>-12821.917808219179</v>
      </c>
      <c r="J66" s="5">
        <f ca="1">-('Model &amp; Metrics'!J40-'Model &amp; Metrics'!I40)</f>
        <v>8876.7123287671238</v>
      </c>
      <c r="K66" s="5">
        <f ca="1">-('Model &amp; Metrics'!K40-'Model &amp; Metrics'!J40)</f>
        <v>-13808.219178082192</v>
      </c>
      <c r="L66" s="5">
        <f ca="1">-('Model &amp; Metrics'!L40-'Model &amp; Metrics'!K40)</f>
        <v>7890.4109589041109</v>
      </c>
      <c r="M66" s="5">
        <f ca="1">-('Model &amp; Metrics'!M40-'Model &amp; Metrics'!L40)</f>
        <v>-1972.6027397260277</v>
      </c>
      <c r="N66" s="5">
        <f ca="1">-('Model &amp; Metrics'!N40-'Model &amp; Metrics'!M40)</f>
        <v>-27616.438356164384</v>
      </c>
      <c r="O66" s="5">
        <f ca="1">-('Model &amp; Metrics'!O40-'Model &amp; Metrics'!N40)</f>
        <v>15780.821917808218</v>
      </c>
      <c r="P66" s="5">
        <f ca="1">-('Model &amp; Metrics'!P40-'Model &amp; Metrics'!O40)</f>
        <v>-16767.123287671227</v>
      </c>
      <c r="Q66" s="5">
        <f ca="1">-('Model &amp; Metrics'!Q40-'Model &amp; Metrics'!P40)</f>
        <v>-19726.027397260281</v>
      </c>
      <c r="R66" s="5">
        <f ca="1">-('Model &amp; Metrics'!R40-'Model &amp; Metrics'!Q40)</f>
        <v>13808.219178082196</v>
      </c>
      <c r="S66" s="5">
        <f ca="1">-('Model &amp; Metrics'!S40-'Model &amp; Metrics'!R40)</f>
        <v>-17753.424657534255</v>
      </c>
      <c r="T66" s="5">
        <f ca="1">-('Model &amp; Metrics'!T40-'Model &amp; Metrics'!S40)</f>
        <v>3945.2054794520591</v>
      </c>
      <c r="U66" s="5">
        <f ca="1">-('Model &amp; Metrics'!U40-'Model &amp; Metrics'!T40)</f>
        <v>-44383.561643835616</v>
      </c>
      <c r="V66" s="5">
        <f ca="1">-('Model &amp; Metrics'!V40-'Model &amp; Metrics'!U40)</f>
        <v>9863.0136986301368</v>
      </c>
      <c r="W66" s="5">
        <f ca="1">-('Model &amp; Metrics'!W40-'Model &amp; Metrics'!V40)</f>
        <v>-10849.315068493146</v>
      </c>
      <c r="X66" s="5">
        <f ca="1">-('Model &amp; Metrics'!X40-'Model &amp; Metrics'!W40)</f>
        <v>-10849.315068493146</v>
      </c>
      <c r="Y66" s="5">
        <f ca="1">-('Model &amp; Metrics'!Y40-'Model &amp; Metrics'!X40)</f>
        <v>-22684.931506849316</v>
      </c>
      <c r="Z66" s="5">
        <f ca="1">-('Model &amp; Metrics'!Z40-'Model &amp; Metrics'!Y40)</f>
        <v>-27616.438356164406</v>
      </c>
      <c r="AA66" s="5">
        <f ca="1">-('Model &amp; Metrics'!AA40-'Model &amp; Metrics'!Z40)</f>
        <v>-6904.1095890410943</v>
      </c>
      <c r="AB66" s="5">
        <f ca="1">-('Model &amp; Metrics'!AB40-'Model &amp; Metrics'!AA40)</f>
        <v>-44383.561643835594</v>
      </c>
      <c r="AC66" s="5">
        <f ca="1">-('Model &amp; Metrics'!AC40-'Model &amp; Metrics'!AB40)</f>
        <v>12821.91780821915</v>
      </c>
      <c r="AD66" s="5">
        <f ca="1">-('Model &amp; Metrics'!AD40-'Model &amp; Metrics'!AC40)</f>
        <v>-55232.876712328754</v>
      </c>
      <c r="AE66" s="5">
        <f ca="1">-('Model &amp; Metrics'!AE40-'Model &amp; Metrics'!AD40)</f>
        <v>-41424.657534246566</v>
      </c>
      <c r="AF66" s="5">
        <f ca="1">-('Model &amp; Metrics'!AF40-'Model &amp; Metrics'!AE40)</f>
        <v>28602.739726027357</v>
      </c>
      <c r="AG66" s="5">
        <f ca="1">-('Model &amp; Metrics'!AG40-'Model &amp; Metrics'!AF40)</f>
        <v>-57205.479452054773</v>
      </c>
      <c r="AH66" s="5">
        <f ca="1">-('Model &amp; Metrics'!AH40-'Model &amp; Metrics'!AG40)</f>
        <v>-27616.438356164377</v>
      </c>
      <c r="AI66" s="5">
        <f ca="1">-('Model &amp; Metrics'!AI40-'Model &amp; Metrics'!AH40)</f>
        <v>-28602.739726027357</v>
      </c>
      <c r="AJ66" s="5">
        <f ca="1">-('Model &amp; Metrics'!AJ40-'Model &amp; Metrics'!AI40)</f>
        <v>-27616.438356164435</v>
      </c>
      <c r="AK66" s="5">
        <f ca="1">-('Model &amp; Metrics'!AK40-'Model &amp; Metrics'!AJ40)</f>
        <v>-42410.958904109546</v>
      </c>
      <c r="AL66" s="5">
        <f ca="1">-('Model &amp; Metrics'!AL40-'Model &amp; Metrics'!AK40)</f>
        <v>-19726.027397260303</v>
      </c>
      <c r="AM66" s="5">
        <f ca="1">-('Model &amp; Metrics'!AM40-'Model &amp; Metrics'!AL40)</f>
        <v>-40438.356164383586</v>
      </c>
      <c r="AN66" s="5">
        <f ca="1">-('Model &amp; Metrics'!AN40-'Model &amp; Metrics'!AM40)</f>
        <v>-34520.547945205471</v>
      </c>
      <c r="AO66" s="5">
        <f ca="1">-('Model &amp; Metrics'!AO40-'Model &amp; Metrics'!AN40)</f>
        <v>-22684.931506849243</v>
      </c>
      <c r="AP66" s="5">
        <f ca="1">-('Model &amp; Metrics'!AP40-'Model &amp; Metrics'!AO40)</f>
        <v>-45369.863013698603</v>
      </c>
      <c r="AQ66" s="5">
        <f ca="1">-('Model &amp; Metrics'!AQ40-'Model &amp; Metrics'!AP40)</f>
        <v>-49315.068493150757</v>
      </c>
      <c r="AS66" s="25">
        <f t="shared" ref="AS66:AS71" ca="1" si="45">SUM(H66:J66)</f>
        <v>-3945.2054794520554</v>
      </c>
      <c r="AT66" s="25">
        <f ca="1">SUM(K66:M66)</f>
        <v>-7890.4109589041091</v>
      </c>
      <c r="AU66" s="25">
        <f ca="1">SUM(N66:P66)</f>
        <v>-28602.739726027394</v>
      </c>
      <c r="AV66" s="25">
        <f ca="1">SUM(Q66:S66)</f>
        <v>-23671.23287671234</v>
      </c>
      <c r="AW66" s="25">
        <f ca="1">SUM(T66:V66)</f>
        <v>-30575.34246575342</v>
      </c>
      <c r="AX66" s="25">
        <f ca="1">SUM(W66:Y66)</f>
        <v>-44383.561643835608</v>
      </c>
      <c r="AY66" s="25">
        <f ca="1">SUM(Z66:AB66)</f>
        <v>-78904.109589041094</v>
      </c>
      <c r="AZ66" s="25">
        <f ca="1">SUM(AC66:AE66)</f>
        <v>-83835.61643835617</v>
      </c>
      <c r="BA66" s="22">
        <f ca="1">SUM(AF66:AH66)</f>
        <v>-56219.178082191793</v>
      </c>
      <c r="BB66" s="22">
        <f ca="1">SUM(AI66:AK66)</f>
        <v>-98630.136986301339</v>
      </c>
      <c r="BC66" s="22">
        <f ca="1">SUM(AL66:AN66)</f>
        <v>-94684.93150684936</v>
      </c>
      <c r="BD66" s="22">
        <f ca="1">SUM(AO66:AQ66)</f>
        <v>-117369.8630136986</v>
      </c>
      <c r="BF66" s="24">
        <f ca="1">SUM(AS66:AV66)</f>
        <v>-64109.589041095896</v>
      </c>
      <c r="BG66" s="24">
        <f ca="1">SUM(AW66:AZ66)</f>
        <v>-237698.63013698629</v>
      </c>
      <c r="BH66" s="46">
        <f ca="1">SUM(BA66:BD66)</f>
        <v>-366904.10958904109</v>
      </c>
    </row>
    <row r="67" spans="1:62">
      <c r="B67" s="59" t="str">
        <f>'Model &amp; Metrics'!B42</f>
        <v>Other Assets</v>
      </c>
      <c r="H67" s="5">
        <f>-('Model &amp; Metrics'!H42-'Model &amp; Metrics'!G42)</f>
        <v>0</v>
      </c>
      <c r="I67" s="5">
        <f>-('Model &amp; Metrics'!I42-'Model &amp; Metrics'!H42)</f>
        <v>0</v>
      </c>
      <c r="J67" s="5">
        <f>-('Model &amp; Metrics'!J42-'Model &amp; Metrics'!I42)</f>
        <v>0</v>
      </c>
      <c r="K67" s="5">
        <f>-('Model &amp; Metrics'!K42-'Model &amp; Metrics'!J42)</f>
        <v>0</v>
      </c>
      <c r="L67" s="5">
        <f>-('Model &amp; Metrics'!L42-'Model &amp; Metrics'!K42)</f>
        <v>0</v>
      </c>
      <c r="M67" s="5">
        <f>-('Model &amp; Metrics'!M42-'Model &amp; Metrics'!L42)</f>
        <v>0</v>
      </c>
      <c r="N67" s="5">
        <f>-('Model &amp; Metrics'!N42-'Model &amp; Metrics'!M42)</f>
        <v>0</v>
      </c>
      <c r="O67" s="5">
        <f>-('Model &amp; Metrics'!O42-'Model &amp; Metrics'!N42)</f>
        <v>0</v>
      </c>
      <c r="P67" s="5">
        <f>-('Model &amp; Metrics'!P42-'Model &amp; Metrics'!O42)</f>
        <v>0</v>
      </c>
      <c r="Q67" s="5">
        <f>-('Model &amp; Metrics'!Q42-'Model &amp; Metrics'!P42)</f>
        <v>0</v>
      </c>
      <c r="R67" s="5">
        <f>-('Model &amp; Metrics'!R42-'Model &amp; Metrics'!Q42)</f>
        <v>0</v>
      </c>
      <c r="S67" s="5">
        <f>-('Model &amp; Metrics'!S42-'Model &amp; Metrics'!R42)</f>
        <v>0</v>
      </c>
      <c r="T67" s="5">
        <f>-('Model &amp; Metrics'!T42-'Model &amp; Metrics'!S42)</f>
        <v>0</v>
      </c>
      <c r="U67" s="5">
        <f>-('Model &amp; Metrics'!U42-'Model &amp; Metrics'!T42)</f>
        <v>0</v>
      </c>
      <c r="V67" s="5">
        <f>-('Model &amp; Metrics'!V42-'Model &amp; Metrics'!U42)</f>
        <v>0</v>
      </c>
      <c r="W67" s="5">
        <f>-('Model &amp; Metrics'!W42-'Model &amp; Metrics'!V42)</f>
        <v>0</v>
      </c>
      <c r="X67" s="5">
        <f>-('Model &amp; Metrics'!X42-'Model &amp; Metrics'!W42)</f>
        <v>0</v>
      </c>
      <c r="Y67" s="5">
        <f>-('Model &amp; Metrics'!Y42-'Model &amp; Metrics'!X42)</f>
        <v>0</v>
      </c>
      <c r="Z67" s="5">
        <f>-('Model &amp; Metrics'!Z42-'Model &amp; Metrics'!Y42)</f>
        <v>0</v>
      </c>
      <c r="AA67" s="5">
        <f>-('Model &amp; Metrics'!AA42-'Model &amp; Metrics'!Z42)</f>
        <v>0</v>
      </c>
      <c r="AB67" s="5">
        <f>-('Model &amp; Metrics'!AB42-'Model &amp; Metrics'!AA42)</f>
        <v>0</v>
      </c>
      <c r="AC67" s="5">
        <f>-('Model &amp; Metrics'!AC42-'Model &amp; Metrics'!AB42)</f>
        <v>0</v>
      </c>
      <c r="AD67" s="5">
        <f>-('Model &amp; Metrics'!AD42-'Model &amp; Metrics'!AC42)</f>
        <v>0</v>
      </c>
      <c r="AE67" s="5">
        <f>-('Model &amp; Metrics'!AE42-'Model &amp; Metrics'!AD42)</f>
        <v>0</v>
      </c>
      <c r="AF67" s="5">
        <f>-('Model &amp; Metrics'!AF42-'Model &amp; Metrics'!AE42)</f>
        <v>0</v>
      </c>
      <c r="AG67" s="5">
        <f>-('Model &amp; Metrics'!AG42-'Model &amp; Metrics'!AF42)</f>
        <v>0</v>
      </c>
      <c r="AH67" s="5">
        <f>-('Model &amp; Metrics'!AH42-'Model &amp; Metrics'!AG42)</f>
        <v>0</v>
      </c>
      <c r="AI67" s="5">
        <f>-('Model &amp; Metrics'!AI42-'Model &amp; Metrics'!AH42)</f>
        <v>0</v>
      </c>
      <c r="AJ67" s="5">
        <f>-('Model &amp; Metrics'!AJ42-'Model &amp; Metrics'!AI42)</f>
        <v>0</v>
      </c>
      <c r="AK67" s="5">
        <f>-('Model &amp; Metrics'!AK42-'Model &amp; Metrics'!AJ42)</f>
        <v>0</v>
      </c>
      <c r="AL67" s="5">
        <f>-('Model &amp; Metrics'!AL42-'Model &amp; Metrics'!AK42)</f>
        <v>0</v>
      </c>
      <c r="AM67" s="5">
        <f>-('Model &amp; Metrics'!AM42-'Model &amp; Metrics'!AL42)</f>
        <v>0</v>
      </c>
      <c r="AN67" s="5">
        <f>-('Model &amp; Metrics'!AN42-'Model &amp; Metrics'!AM42)</f>
        <v>0</v>
      </c>
      <c r="AO67" s="5">
        <f>-('Model &amp; Metrics'!AO42-'Model &amp; Metrics'!AN42)</f>
        <v>0</v>
      </c>
      <c r="AP67" s="5">
        <f>-('Model &amp; Metrics'!AP42-'Model &amp; Metrics'!AO42)</f>
        <v>0</v>
      </c>
      <c r="AQ67" s="5">
        <f>-('Model &amp; Metrics'!AQ42-'Model &amp; Metrics'!AP42)</f>
        <v>0</v>
      </c>
      <c r="AS67" s="25">
        <f t="shared" si="45"/>
        <v>0</v>
      </c>
      <c r="AT67" s="25">
        <f>SUM(K67:M67)</f>
        <v>0</v>
      </c>
      <c r="AU67" s="25">
        <f>SUM(N67:P67)</f>
        <v>0</v>
      </c>
      <c r="AV67" s="25">
        <f>SUM(Q67:S67)</f>
        <v>0</v>
      </c>
      <c r="AW67" s="25">
        <f>SUM(T67:V67)</f>
        <v>0</v>
      </c>
      <c r="AX67" s="25">
        <f>SUM(W67:Y67)</f>
        <v>0</v>
      </c>
      <c r="AY67" s="25">
        <f>SUM(Z67:AB67)</f>
        <v>0</v>
      </c>
      <c r="AZ67" s="25">
        <f>SUM(AC67:AE67)</f>
        <v>0</v>
      </c>
      <c r="BA67" s="60">
        <f>SUM(AF67:AH67)</f>
        <v>0</v>
      </c>
      <c r="BB67" s="60">
        <f>SUM(AI67:AK67)</f>
        <v>0</v>
      </c>
      <c r="BC67" s="60">
        <f>SUM(AL67:AN67)</f>
        <v>0</v>
      </c>
      <c r="BD67" s="60">
        <f>SUM(AO67:AQ67)</f>
        <v>0</v>
      </c>
      <c r="BF67" s="24">
        <f>SUM(AS67:AV67)</f>
        <v>0</v>
      </c>
      <c r="BG67" s="24">
        <f>SUM(AW67:AZ67)</f>
        <v>0</v>
      </c>
      <c r="BH67" s="46">
        <f>SUM(BA67:BD67)</f>
        <v>0</v>
      </c>
    </row>
    <row r="68" spans="1:62">
      <c r="B68" s="59" t="str">
        <f>'Model &amp; Metrics'!B46</f>
        <v>AP</v>
      </c>
      <c r="H68" s="5">
        <f ca="1">'Model &amp; Metrics'!H46-'Model &amp; Metrics'!G46</f>
        <v>0</v>
      </c>
      <c r="I68" s="5">
        <f ca="1">'Model &amp; Metrics'!I46-'Model &amp; Metrics'!H46</f>
        <v>8432.8767123287671</v>
      </c>
      <c r="J68" s="5">
        <f ca="1">'Model &amp; Metrics'!J46-'Model &amp; Metrics'!I46</f>
        <v>-7249.3150684931506</v>
      </c>
      <c r="K68" s="5">
        <f ca="1">'Model &amp; Metrics'!K46-'Model &amp; Metrics'!J46</f>
        <v>8580.8219178082181</v>
      </c>
      <c r="L68" s="5">
        <f ca="1">'Model &amp; Metrics'!L46-'Model &amp; Metrics'!K46</f>
        <v>-7101.3698630136987</v>
      </c>
      <c r="M68" s="5">
        <f ca="1">'Model &amp; Metrics'!M46-'Model &amp; Metrics'!L46</f>
        <v>295.89041095890434</v>
      </c>
      <c r="N68" s="5">
        <f ca="1">'Model &amp; Metrics'!N46-'Model &amp; Metrics'!M46</f>
        <v>17161.643835616436</v>
      </c>
      <c r="O68" s="5">
        <f ca="1">'Model &amp; Metrics'!O46-'Model &amp; Metrics'!N46</f>
        <v>-14202.739726027396</v>
      </c>
      <c r="P68" s="5">
        <f ca="1">'Model &amp; Metrics'!P46-'Model &amp; Metrics'!O46</f>
        <v>9024.6575342465749</v>
      </c>
      <c r="Q68" s="5">
        <f ca="1">'Model &amp; Metrics'!Q46-'Model &amp; Metrics'!P46</f>
        <v>10060.273972602739</v>
      </c>
      <c r="R68" s="5">
        <f ca="1">'Model &amp; Metrics'!R46-'Model &amp; Metrics'!Q46</f>
        <v>-13906.849315068494</v>
      </c>
      <c r="S68" s="5">
        <f ca="1">'Model &amp; Metrics'!S46-'Model &amp; Metrics'!R46</f>
        <v>9172.6027397260277</v>
      </c>
      <c r="T68" s="5">
        <f ca="1">'Model &amp; Metrics'!T46-'Model &amp; Metrics'!S46</f>
        <v>-6509.5890410958909</v>
      </c>
      <c r="U68" s="5">
        <f ca="1">'Model &amp; Metrics'!U46-'Model &amp; Metrics'!T46</f>
        <v>26186.301369863009</v>
      </c>
      <c r="V68" s="5">
        <f ca="1">'Model &amp; Metrics'!V46-'Model &amp; Metrics'!U46</f>
        <v>-12723.287671232876</v>
      </c>
      <c r="W68" s="5">
        <f ca="1">'Model &amp; Metrics'!W46-'Model &amp; Metrics'!V46</f>
        <v>2219.1780821917855</v>
      </c>
      <c r="X68" s="5">
        <f ca="1">'Model &amp; Metrics'!X46-'Model &amp; Metrics'!W46</f>
        <v>2219.1780821917782</v>
      </c>
      <c r="Y68" s="5">
        <f ca="1">'Model &amp; Metrics'!Y46-'Model &amp; Metrics'!X46</f>
        <v>10504.109589041098</v>
      </c>
      <c r="Z68" s="5">
        <f ca="1">'Model &amp; Metrics'!Z46-'Model &amp; Metrics'!Y46</f>
        <v>11835.616438356163</v>
      </c>
      <c r="AA68" s="5">
        <f ca="1">'Model &amp; Metrics'!AA46-'Model &amp; Metrics'!Z46</f>
        <v>-3698.6301369862995</v>
      </c>
      <c r="AB68" s="5">
        <f ca="1">'Model &amp; Metrics'!AB46-'Model &amp; Metrics'!AA46</f>
        <v>20860.273972602743</v>
      </c>
      <c r="AC68" s="5">
        <f ca="1">'Model &amp; Metrics'!AC46-'Model &amp; Metrics'!AB46</f>
        <v>-19084.931506849316</v>
      </c>
      <c r="AD68" s="5">
        <f ca="1">'Model &amp; Metrics'!AD46-'Model &amp; Metrics'!AC46</f>
        <v>28405.479452054788</v>
      </c>
      <c r="AE68" s="5">
        <f ca="1">'Model &amp; Metrics'!AE46-'Model &amp; Metrics'!AD46</f>
        <v>15090.410958904118</v>
      </c>
      <c r="AF68" s="5">
        <f ca="1">'Model &amp; Metrics'!AF46-'Model &amp; Metrics'!AE46</f>
        <v>-33879.452054794529</v>
      </c>
      <c r="AG68" s="5">
        <f ca="1">'Model &amp; Metrics'!AG46-'Model &amp; Metrics'!AF46</f>
        <v>28109.589041095882</v>
      </c>
      <c r="AH68" s="5">
        <f ca="1">'Model &amp; Metrics'!AH46-'Model &amp; Metrics'!AG46</f>
        <v>5917.8082191780995</v>
      </c>
      <c r="AI68" s="5">
        <f ca="1">'Model &amp; Metrics'!AI46-'Model &amp; Metrics'!AH46</f>
        <v>6065.7534246575233</v>
      </c>
      <c r="AJ68" s="5">
        <f ca="1">'Model &amp; Metrics'!AJ46-'Model &amp; Metrics'!AI46</f>
        <v>5917.8082191780995</v>
      </c>
      <c r="AK68" s="5">
        <f ca="1">'Model &amp; Metrics'!AK46-'Model &amp; Metrics'!AJ46</f>
        <v>14646.575342465745</v>
      </c>
      <c r="AL68" s="5">
        <f ca="1">'Model &amp; Metrics'!AL46-'Model &amp; Metrics'!AK46</f>
        <v>-1183.5616438356228</v>
      </c>
      <c r="AM68" s="5">
        <f ca="1">'Model &amp; Metrics'!AM46-'Model &amp; Metrics'!AL46</f>
        <v>14350.684931506854</v>
      </c>
      <c r="AN68" s="5">
        <f ca="1">'Model &amp; Metrics'!AN46-'Model &amp; Metrics'!AM46</f>
        <v>7545.2054794520664</v>
      </c>
      <c r="AO68" s="5">
        <f ca="1">'Model &amp; Metrics'!AO46-'Model &amp; Metrics'!AN46</f>
        <v>-739.72602739726426</v>
      </c>
      <c r="AP68" s="5">
        <f ca="1">'Model &amp; Metrics'!AP46-'Model &amp; Metrics'!AO46</f>
        <v>15090.410958904104</v>
      </c>
      <c r="AQ68" s="5">
        <f ca="1">'Model &amp; Metrics'!AQ46-'Model &amp; Metrics'!AP46</f>
        <v>16273.972602739726</v>
      </c>
      <c r="AS68" s="25">
        <f t="shared" ca="1" si="45"/>
        <v>1183.5616438356165</v>
      </c>
      <c r="AT68" s="25">
        <f ca="1">SUM(K68:M68)</f>
        <v>1775.3424657534238</v>
      </c>
      <c r="AU68" s="25">
        <f ca="1">SUM(N68:P68)</f>
        <v>11983.561643835616</v>
      </c>
      <c r="AV68" s="25">
        <f ca="1">SUM(Q68:S68)</f>
        <v>5326.0273972602736</v>
      </c>
      <c r="AW68" s="25">
        <f ca="1">SUM(T68:V68)</f>
        <v>6953.424657534244</v>
      </c>
      <c r="AX68" s="25">
        <f ca="1">SUM(W68:Y68)</f>
        <v>14942.465753424662</v>
      </c>
      <c r="AY68" s="25">
        <f ca="1">SUM(Z68:AB68)</f>
        <v>28997.260273972606</v>
      </c>
      <c r="AZ68" s="25">
        <f ca="1">SUM(AC68:AE68)</f>
        <v>24410.95890410959</v>
      </c>
      <c r="BA68" s="22">
        <f ca="1">SUM(AF68:AH68)</f>
        <v>147.94520547945285</v>
      </c>
      <c r="BB68" s="22">
        <f ca="1">SUM(AI68:AK68)</f>
        <v>26630.136986301368</v>
      </c>
      <c r="BC68" s="22">
        <f ca="1">SUM(AL68:AN68)</f>
        <v>20712.328767123297</v>
      </c>
      <c r="BD68" s="22">
        <f ca="1">SUM(AO68:AQ68)</f>
        <v>30624.657534246566</v>
      </c>
      <c r="BF68" s="24">
        <f ca="1">SUM(AS68:AV68)</f>
        <v>20268.493150684932</v>
      </c>
      <c r="BG68" s="24">
        <f ca="1">SUM(AW68:AZ68)</f>
        <v>75304.109589041094</v>
      </c>
      <c r="BH68" s="46">
        <f ca="1">SUM(BA68:BD68)</f>
        <v>78115.068493150684</v>
      </c>
    </row>
    <row r="69" spans="1:62">
      <c r="B69" s="59" t="str">
        <f>'Model &amp; Metrics'!B47</f>
        <v>Deferred Revenue</v>
      </c>
      <c r="H69" s="5">
        <f>'Model &amp; Metrics'!H47-'Model &amp; Metrics'!G47</f>
        <v>0</v>
      </c>
      <c r="I69" s="5">
        <f>'Model &amp; Metrics'!I47-'Model &amp; Metrics'!H47</f>
        <v>0</v>
      </c>
      <c r="J69" s="5">
        <f>'Model &amp; Metrics'!J47-'Model &amp; Metrics'!I47</f>
        <v>0</v>
      </c>
      <c r="K69" s="5">
        <f>'Model &amp; Metrics'!K47-'Model &amp; Metrics'!J47</f>
        <v>0</v>
      </c>
      <c r="L69" s="5">
        <f>'Model &amp; Metrics'!L47-'Model &amp; Metrics'!K47</f>
        <v>0</v>
      </c>
      <c r="M69" s="5">
        <f>'Model &amp; Metrics'!M47-'Model &amp; Metrics'!L47</f>
        <v>0</v>
      </c>
      <c r="N69" s="5">
        <f>'Model &amp; Metrics'!N47-'Model &amp; Metrics'!M47</f>
        <v>0</v>
      </c>
      <c r="O69" s="5">
        <f>'Model &amp; Metrics'!O47-'Model &amp; Metrics'!N47</f>
        <v>0</v>
      </c>
      <c r="P69" s="5">
        <f>'Model &amp; Metrics'!P47-'Model &amp; Metrics'!O47</f>
        <v>0</v>
      </c>
      <c r="Q69" s="5">
        <f>'Model &amp; Metrics'!Q47-'Model &amp; Metrics'!P47</f>
        <v>0</v>
      </c>
      <c r="R69" s="5">
        <f>'Model &amp; Metrics'!R47-'Model &amp; Metrics'!Q47</f>
        <v>0</v>
      </c>
      <c r="S69" s="5">
        <f>'Model &amp; Metrics'!S47-'Model &amp; Metrics'!R47</f>
        <v>0</v>
      </c>
      <c r="T69" s="5">
        <f>'Model &amp; Metrics'!T47-'Model &amp; Metrics'!S47</f>
        <v>0</v>
      </c>
      <c r="U69" s="5">
        <f>'Model &amp; Metrics'!U47-'Model &amp; Metrics'!T47</f>
        <v>0</v>
      </c>
      <c r="V69" s="5">
        <f>'Model &amp; Metrics'!V47-'Model &amp; Metrics'!U47</f>
        <v>0</v>
      </c>
      <c r="W69" s="5">
        <f>'Model &amp; Metrics'!W47-'Model &amp; Metrics'!V47</f>
        <v>0</v>
      </c>
      <c r="X69" s="5">
        <f>'Model &amp; Metrics'!X47-'Model &amp; Metrics'!W47</f>
        <v>0</v>
      </c>
      <c r="Y69" s="5">
        <f>'Model &amp; Metrics'!Y47-'Model &amp; Metrics'!X47</f>
        <v>0</v>
      </c>
      <c r="Z69" s="5">
        <f>'Model &amp; Metrics'!Z47-'Model &amp; Metrics'!Y47</f>
        <v>0</v>
      </c>
      <c r="AA69" s="5">
        <f>'Model &amp; Metrics'!AA47-'Model &amp; Metrics'!Z47</f>
        <v>0</v>
      </c>
      <c r="AB69" s="5">
        <f>'Model &amp; Metrics'!AB47-'Model &amp; Metrics'!AA47</f>
        <v>0</v>
      </c>
      <c r="AC69" s="5">
        <f>'Model &amp; Metrics'!AC47-'Model &amp; Metrics'!AB47</f>
        <v>0</v>
      </c>
      <c r="AD69" s="5">
        <f>'Model &amp; Metrics'!AD47-'Model &amp; Metrics'!AC47</f>
        <v>0</v>
      </c>
      <c r="AE69" s="5">
        <f>'Model &amp; Metrics'!AE47-'Model &amp; Metrics'!AD47</f>
        <v>0</v>
      </c>
      <c r="AF69" s="5">
        <f>'Model &amp; Metrics'!AF47-'Model &amp; Metrics'!AE47</f>
        <v>0</v>
      </c>
      <c r="AG69" s="5">
        <f>'Model &amp; Metrics'!AG47-'Model &amp; Metrics'!AF47</f>
        <v>0</v>
      </c>
      <c r="AH69" s="5">
        <f>'Model &amp; Metrics'!AH47-'Model &amp; Metrics'!AG47</f>
        <v>0</v>
      </c>
      <c r="AI69" s="5">
        <f>'Model &amp; Metrics'!AI47-'Model &amp; Metrics'!AH47</f>
        <v>0</v>
      </c>
      <c r="AJ69" s="5">
        <f>'Model &amp; Metrics'!AJ47-'Model &amp; Metrics'!AI47</f>
        <v>0</v>
      </c>
      <c r="AK69" s="5">
        <f>'Model &amp; Metrics'!AK47-'Model &amp; Metrics'!AJ47</f>
        <v>0</v>
      </c>
      <c r="AL69" s="5">
        <f>'Model &amp; Metrics'!AL47-'Model &amp; Metrics'!AK47</f>
        <v>0</v>
      </c>
      <c r="AM69" s="5">
        <f>'Model &amp; Metrics'!AM47-'Model &amp; Metrics'!AL47</f>
        <v>0</v>
      </c>
      <c r="AN69" s="5">
        <f>'Model &amp; Metrics'!AN47-'Model &amp; Metrics'!AM47</f>
        <v>0</v>
      </c>
      <c r="AO69" s="5">
        <f>'Model &amp; Metrics'!AO47-'Model &amp; Metrics'!AN47</f>
        <v>0</v>
      </c>
      <c r="AP69" s="5">
        <f>'Model &amp; Metrics'!AP47-'Model &amp; Metrics'!AO47</f>
        <v>0</v>
      </c>
      <c r="AQ69" s="5">
        <f>'Model &amp; Metrics'!AQ47-'Model &amp; Metrics'!AP47</f>
        <v>0</v>
      </c>
      <c r="AS69" s="25">
        <f t="shared" si="45"/>
        <v>0</v>
      </c>
      <c r="AT69" s="25">
        <f>SUM(K69:M69)</f>
        <v>0</v>
      </c>
      <c r="AU69" s="25">
        <f>SUM(N69:P69)</f>
        <v>0</v>
      </c>
      <c r="AV69" s="25">
        <f>SUM(Q69:S69)</f>
        <v>0</v>
      </c>
      <c r="AW69" s="25">
        <f>SUM(T69:V69)</f>
        <v>0</v>
      </c>
      <c r="AX69" s="25">
        <f>SUM(W69:Y69)</f>
        <v>0</v>
      </c>
      <c r="AY69" s="25">
        <f>SUM(Z69:AB69)</f>
        <v>0</v>
      </c>
      <c r="AZ69" s="25">
        <f>SUM(AC69:AE69)</f>
        <v>0</v>
      </c>
      <c r="BA69" s="22">
        <f>SUM(AF69:AH69)</f>
        <v>0</v>
      </c>
      <c r="BB69" s="22">
        <f>SUM(AI69:AK69)</f>
        <v>0</v>
      </c>
      <c r="BC69" s="22">
        <f>SUM(AL69:AN69)</f>
        <v>0</v>
      </c>
      <c r="BD69" s="22">
        <f>SUM(AO69:AQ69)</f>
        <v>0</v>
      </c>
      <c r="BF69" s="24">
        <f>SUM(AS69:AV69)</f>
        <v>0</v>
      </c>
      <c r="BG69" s="24">
        <f>SUM(AW69:AZ69)</f>
        <v>0</v>
      </c>
      <c r="BH69" s="46">
        <f>SUM(BA69:BD69)</f>
        <v>0</v>
      </c>
    </row>
    <row r="70" spans="1:62">
      <c r="B70" s="58" t="str">
        <f>'Model &amp; Metrics'!B48</f>
        <v>Other Liabilities</v>
      </c>
      <c r="C70" s="40"/>
      <c r="D70" s="40"/>
      <c r="E70" s="40"/>
      <c r="F70" s="41"/>
      <c r="G70" s="40"/>
      <c r="H70" s="39">
        <f>'Model &amp; Metrics'!H48-'Model &amp; Metrics'!G48</f>
        <v>0</v>
      </c>
      <c r="I70" s="5">
        <f>'Model &amp; Metrics'!I48-'Model &amp; Metrics'!H48</f>
        <v>0</v>
      </c>
      <c r="J70" s="5">
        <f>'Model &amp; Metrics'!J48-'Model &amp; Metrics'!I48</f>
        <v>0</v>
      </c>
      <c r="K70" s="5">
        <f>'Model &amp; Metrics'!K48-'Model &amp; Metrics'!J48</f>
        <v>0</v>
      </c>
      <c r="L70" s="5">
        <f>'Model &amp; Metrics'!L48-'Model &amp; Metrics'!K48</f>
        <v>0</v>
      </c>
      <c r="M70" s="5">
        <f>'Model &amp; Metrics'!M48-'Model &amp; Metrics'!L48</f>
        <v>0</v>
      </c>
      <c r="N70" s="5">
        <f>'Model &amp; Metrics'!N48-'Model &amp; Metrics'!M48</f>
        <v>0</v>
      </c>
      <c r="O70" s="5">
        <f>'Model &amp; Metrics'!O48-'Model &amp; Metrics'!N48</f>
        <v>0</v>
      </c>
      <c r="P70" s="5">
        <f>'Model &amp; Metrics'!P48-'Model &amp; Metrics'!O48</f>
        <v>0</v>
      </c>
      <c r="Q70" s="5">
        <f>'Model &amp; Metrics'!Q48-'Model &amp; Metrics'!P48</f>
        <v>0</v>
      </c>
      <c r="R70" s="5">
        <f>'Model &amp; Metrics'!R48-'Model &amp; Metrics'!Q48</f>
        <v>0</v>
      </c>
      <c r="S70" s="5">
        <f>'Model &amp; Metrics'!S48-'Model &amp; Metrics'!R48</f>
        <v>0</v>
      </c>
      <c r="T70" s="5">
        <f>'Model &amp; Metrics'!T48-'Model &amp; Metrics'!S48</f>
        <v>0</v>
      </c>
      <c r="U70" s="5">
        <f>'Model &amp; Metrics'!U48-'Model &amp; Metrics'!T48</f>
        <v>0</v>
      </c>
      <c r="V70" s="5">
        <f>'Model &amp; Metrics'!V48-'Model &amp; Metrics'!U48</f>
        <v>0</v>
      </c>
      <c r="W70" s="5">
        <f>'Model &amp; Metrics'!W48-'Model &amp; Metrics'!V48</f>
        <v>0</v>
      </c>
      <c r="X70" s="5">
        <f>'Model &amp; Metrics'!X48-'Model &amp; Metrics'!W48</f>
        <v>0</v>
      </c>
      <c r="Y70" s="5">
        <f>'Model &amp; Metrics'!Y48-'Model &amp; Metrics'!X48</f>
        <v>0</v>
      </c>
      <c r="Z70" s="5">
        <f>'Model &amp; Metrics'!Z48-'Model &amp; Metrics'!Y48</f>
        <v>0</v>
      </c>
      <c r="AA70" s="5">
        <f>'Model &amp; Metrics'!AA48-'Model &amp; Metrics'!Z48</f>
        <v>0</v>
      </c>
      <c r="AB70" s="5">
        <f>'Model &amp; Metrics'!AB48-'Model &amp; Metrics'!AA48</f>
        <v>0</v>
      </c>
      <c r="AC70" s="5">
        <f>'Model &amp; Metrics'!AC48-'Model &amp; Metrics'!AB48</f>
        <v>0</v>
      </c>
      <c r="AD70" s="5">
        <f>'Model &amp; Metrics'!AD48-'Model &amp; Metrics'!AC48</f>
        <v>0</v>
      </c>
      <c r="AE70" s="5">
        <f>'Model &amp; Metrics'!AE48-'Model &amp; Metrics'!AD48</f>
        <v>0</v>
      </c>
      <c r="AF70" s="5">
        <f>'Model &amp; Metrics'!AF48-'Model &amp; Metrics'!AE48</f>
        <v>0</v>
      </c>
      <c r="AG70" s="5">
        <f>'Model &amp; Metrics'!AG48-'Model &amp; Metrics'!AF48</f>
        <v>0</v>
      </c>
      <c r="AH70" s="5">
        <f>'Model &amp; Metrics'!AH48-'Model &amp; Metrics'!AG48</f>
        <v>0</v>
      </c>
      <c r="AI70" s="5">
        <f>'Model &amp; Metrics'!AI48-'Model &amp; Metrics'!AH48</f>
        <v>0</v>
      </c>
      <c r="AJ70" s="5">
        <f>'Model &amp; Metrics'!AJ48-'Model &amp; Metrics'!AI48</f>
        <v>0</v>
      </c>
      <c r="AK70" s="5">
        <f>'Model &amp; Metrics'!AK48-'Model &amp; Metrics'!AJ48</f>
        <v>0</v>
      </c>
      <c r="AL70" s="5">
        <f>'Model &amp; Metrics'!AL48-'Model &amp; Metrics'!AK48</f>
        <v>0</v>
      </c>
      <c r="AM70" s="5">
        <f>'Model &amp; Metrics'!AM48-'Model &amp; Metrics'!AL48</f>
        <v>0</v>
      </c>
      <c r="AN70" s="5">
        <f>'Model &amp; Metrics'!AN48-'Model &amp; Metrics'!AM48</f>
        <v>0</v>
      </c>
      <c r="AO70" s="5">
        <f>'Model &amp; Metrics'!AO48-'Model &amp; Metrics'!AN48</f>
        <v>0</v>
      </c>
      <c r="AP70" s="5">
        <f>'Model &amp; Metrics'!AP48-'Model &amp; Metrics'!AO48</f>
        <v>0</v>
      </c>
      <c r="AQ70" s="5">
        <f>'Model &amp; Metrics'!AQ48-'Model &amp; Metrics'!AP48</f>
        <v>0</v>
      </c>
      <c r="AS70" s="25">
        <f t="shared" si="45"/>
        <v>0</v>
      </c>
      <c r="AT70" s="25">
        <f>SUM(K70:M70)</f>
        <v>0</v>
      </c>
      <c r="AU70" s="25">
        <f>SUM(N70:P70)</f>
        <v>0</v>
      </c>
      <c r="AV70" s="25">
        <f>SUM(Q70:S70)</f>
        <v>0</v>
      </c>
      <c r="AW70" s="25">
        <f>SUM(T70:V70)</f>
        <v>0</v>
      </c>
      <c r="AX70" s="25">
        <f>SUM(W70:Y70)</f>
        <v>0</v>
      </c>
      <c r="AY70" s="25">
        <f>SUM(Z70:AB70)</f>
        <v>0</v>
      </c>
      <c r="AZ70" s="25">
        <f>SUM(AC70:AE70)</f>
        <v>0</v>
      </c>
      <c r="BA70" s="57">
        <f>SUM(AF70:AH70)</f>
        <v>0</v>
      </c>
      <c r="BB70" s="57">
        <f>SUM(AI70:AK70)</f>
        <v>0</v>
      </c>
      <c r="BC70" s="57">
        <f>SUM(AL70:AN70)</f>
        <v>0</v>
      </c>
      <c r="BD70" s="57">
        <f>SUM(AO70:AQ70)</f>
        <v>0</v>
      </c>
      <c r="BF70" s="24">
        <f>SUM(AS70:AV70)</f>
        <v>0</v>
      </c>
      <c r="BG70" s="24">
        <f>SUM(AW70:AZ70)</f>
        <v>0</v>
      </c>
      <c r="BH70" s="46">
        <f>SUM(BA70:BD70)</f>
        <v>0</v>
      </c>
    </row>
    <row r="71" spans="1:62">
      <c r="B71" s="1" t="s">
        <v>15</v>
      </c>
      <c r="H71" s="45">
        <f t="shared" ref="H71:AQ71" ca="1" si="46">SUM(H63:H70)</f>
        <v>-148367.5</v>
      </c>
      <c r="I71" s="44">
        <f t="shared" ca="1" si="46"/>
        <v>-159964.04109589042</v>
      </c>
      <c r="J71" s="44">
        <f t="shared" ca="1" si="46"/>
        <v>-188907.60273972605</v>
      </c>
      <c r="K71" s="44">
        <f t="shared" ca="1" si="46"/>
        <v>-191841.14726027398</v>
      </c>
      <c r="L71" s="44">
        <f t="shared" ca="1" si="46"/>
        <v>-198718.4589041096</v>
      </c>
      <c r="M71" s="44">
        <f t="shared" ca="1" si="46"/>
        <v>-236789.21232876711</v>
      </c>
      <c r="N71" s="44">
        <f t="shared" ca="1" si="46"/>
        <v>-246520.41952054793</v>
      </c>
      <c r="O71" s="44">
        <f t="shared" ca="1" si="46"/>
        <v>-255267.54280821918</v>
      </c>
      <c r="P71" s="44">
        <f t="shared" ca="1" si="46"/>
        <v>-291424.34075342468</v>
      </c>
      <c r="Q71" s="44">
        <f t="shared" ca="1" si="46"/>
        <v>-266635.12842465757</v>
      </c>
      <c r="R71" s="44">
        <f t="shared" ca="1" si="46"/>
        <v>-266031.75513698632</v>
      </c>
      <c r="S71" s="44">
        <f t="shared" ca="1" si="46"/>
        <v>-294317.69691780821</v>
      </c>
      <c r="T71" s="44">
        <f t="shared" ca="1" si="46"/>
        <v>-300881.28356164385</v>
      </c>
      <c r="U71" s="44">
        <f t="shared" ca="1" si="46"/>
        <v>-307543.0852739726</v>
      </c>
      <c r="V71" s="44">
        <f t="shared" ca="1" si="46"/>
        <v>-334894.54897260276</v>
      </c>
      <c r="W71" s="44">
        <f t="shared" ca="1" si="46"/>
        <v>-335500.12448630133</v>
      </c>
      <c r="X71" s="44">
        <f t="shared" ca="1" si="46"/>
        <v>-326254.48698630137</v>
      </c>
      <c r="Y71" s="44">
        <f t="shared" ca="1" si="46"/>
        <v>-336871.12191780825</v>
      </c>
      <c r="Z71" s="44">
        <f t="shared" ca="1" si="46"/>
        <v>-309449.91566780821</v>
      </c>
      <c r="AA71" s="44">
        <f t="shared" ca="1" si="46"/>
        <v>-300808.08347602742</v>
      </c>
      <c r="AB71" s="44">
        <f t="shared" ca="1" si="46"/>
        <v>-294732.51892123296</v>
      </c>
      <c r="AC71" s="44">
        <f t="shared" ca="1" si="46"/>
        <v>-248958.86994863016</v>
      </c>
      <c r="AD71" s="44">
        <f t="shared" ca="1" si="46"/>
        <v>-252890.31601027405</v>
      </c>
      <c r="AE71" s="44">
        <f t="shared" ca="1" si="46"/>
        <v>-257984.2278253425</v>
      </c>
      <c r="AF71" s="44">
        <f t="shared" ca="1" si="46"/>
        <v>-210852.64357876719</v>
      </c>
      <c r="AG71" s="44">
        <f t="shared" ca="1" si="46"/>
        <v>-206505.17166095891</v>
      </c>
      <c r="AH71" s="44">
        <f t="shared" ca="1" si="46"/>
        <v>-209803.38638698624</v>
      </c>
      <c r="AI71" s="44">
        <f t="shared" ca="1" si="46"/>
        <v>-175038.70505136985</v>
      </c>
      <c r="AJ71" s="44">
        <f t="shared" ca="1" si="46"/>
        <v>-169836.06138698634</v>
      </c>
      <c r="AK71" s="44">
        <f t="shared" ca="1" si="46"/>
        <v>-159811.81481164382</v>
      </c>
      <c r="AL71" s="44">
        <f t="shared" ca="1" si="46"/>
        <v>-125826.58279109595</v>
      </c>
      <c r="AM71" s="44">
        <f t="shared" ca="1" si="46"/>
        <v>-124191.05248287671</v>
      </c>
      <c r="AN71" s="44">
        <f t="shared" ca="1" si="46"/>
        <v>-127393.86121575345</v>
      </c>
      <c r="AO71" s="44">
        <f t="shared" ca="1" si="46"/>
        <v>-83085.676284246554</v>
      </c>
      <c r="AP71" s="44">
        <f t="shared" ca="1" si="46"/>
        <v>-70926.183304794569</v>
      </c>
      <c r="AQ71" s="44">
        <f t="shared" ca="1" si="46"/>
        <v>-60454.789640411123</v>
      </c>
      <c r="AR71" s="17"/>
      <c r="AS71" s="43">
        <f t="shared" ca="1" si="45"/>
        <v>-497239.14383561653</v>
      </c>
      <c r="AT71" s="43">
        <f t="shared" ref="AT71:BD71" ca="1" si="47">SUM(AT63:AT70)</f>
        <v>-627348.81849315064</v>
      </c>
      <c r="AU71" s="43">
        <f t="shared" ca="1" si="47"/>
        <v>-793212.30308219173</v>
      </c>
      <c r="AV71" s="43">
        <f t="shared" ca="1" si="47"/>
        <v>-826984.58047945204</v>
      </c>
      <c r="AW71" s="43">
        <f t="shared" ca="1" si="47"/>
        <v>-943318.91780821932</v>
      </c>
      <c r="AX71" s="43">
        <f t="shared" ca="1" si="47"/>
        <v>-998625.73339041101</v>
      </c>
      <c r="AY71" s="43">
        <f t="shared" ca="1" si="47"/>
        <v>-904990.51806506852</v>
      </c>
      <c r="AZ71" s="43">
        <f t="shared" ca="1" si="47"/>
        <v>-759833.41378424678</v>
      </c>
      <c r="BA71" s="43">
        <f t="shared" ca="1" si="47"/>
        <v>-627161.20162671246</v>
      </c>
      <c r="BB71" s="43">
        <f t="shared" ca="1" si="47"/>
        <v>-504686.58124999993</v>
      </c>
      <c r="BC71" s="43">
        <f t="shared" ca="1" si="47"/>
        <v>-377411.49648972612</v>
      </c>
      <c r="BD71" s="43">
        <f t="shared" ca="1" si="47"/>
        <v>-214466.64922945225</v>
      </c>
      <c r="BE71" s="17"/>
      <c r="BF71" s="43">
        <f ca="1">SUM(BF63:BF70)</f>
        <v>-2744784.8458904107</v>
      </c>
      <c r="BG71" s="43">
        <f ca="1">SUM(BG63:BG70)</f>
        <v>-3606768.5830479455</v>
      </c>
      <c r="BH71" s="43">
        <f ca="1">SUM(BH63:BH70)</f>
        <v>-1723725.9285958908</v>
      </c>
    </row>
    <row r="72" spans="1:62">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S72" s="51"/>
      <c r="AT72" s="51"/>
      <c r="AU72" s="51"/>
      <c r="AV72" s="51"/>
      <c r="AW72" s="51"/>
      <c r="AX72" s="51"/>
      <c r="AY72" s="51"/>
      <c r="AZ72" s="51"/>
      <c r="BA72" s="22"/>
      <c r="BB72" s="22"/>
      <c r="BC72" s="22"/>
      <c r="BD72" s="22"/>
      <c r="BF72" s="21"/>
      <c r="BG72" s="21"/>
      <c r="BH72" s="21"/>
    </row>
    <row r="73" spans="1:62">
      <c r="B73" s="40" t="s">
        <v>14</v>
      </c>
      <c r="C73" s="40"/>
      <c r="D73" s="40"/>
      <c r="E73" s="40"/>
      <c r="F73" s="41"/>
      <c r="G73" s="40"/>
      <c r="H73" s="56">
        <v>10000</v>
      </c>
      <c r="I73" s="55">
        <v>0</v>
      </c>
      <c r="J73" s="55">
        <v>0</v>
      </c>
      <c r="K73" s="55">
        <v>0</v>
      </c>
      <c r="L73" s="55">
        <v>0</v>
      </c>
      <c r="M73" s="55">
        <v>0</v>
      </c>
      <c r="N73" s="55">
        <v>0</v>
      </c>
      <c r="O73" s="55">
        <v>0</v>
      </c>
      <c r="P73" s="55">
        <v>0</v>
      </c>
      <c r="Q73" s="55">
        <v>0</v>
      </c>
      <c r="R73" s="55">
        <v>0</v>
      </c>
      <c r="S73" s="55">
        <v>0</v>
      </c>
      <c r="T73" s="55">
        <v>0</v>
      </c>
      <c r="U73" s="55">
        <v>0</v>
      </c>
      <c r="V73" s="55">
        <v>0</v>
      </c>
      <c r="W73" s="55">
        <v>0</v>
      </c>
      <c r="X73" s="55">
        <v>0</v>
      </c>
      <c r="Y73" s="55">
        <v>0</v>
      </c>
      <c r="Z73" s="55">
        <v>0</v>
      </c>
      <c r="AA73" s="55">
        <v>0</v>
      </c>
      <c r="AB73" s="55">
        <v>0</v>
      </c>
      <c r="AC73" s="55">
        <v>0</v>
      </c>
      <c r="AD73" s="55">
        <v>0</v>
      </c>
      <c r="AE73" s="55">
        <v>0</v>
      </c>
      <c r="AF73" s="55">
        <v>0</v>
      </c>
      <c r="AG73" s="55">
        <v>0</v>
      </c>
      <c r="AH73" s="55">
        <v>0</v>
      </c>
      <c r="AI73" s="55">
        <v>0</v>
      </c>
      <c r="AJ73" s="55">
        <v>0</v>
      </c>
      <c r="AK73" s="55">
        <v>0</v>
      </c>
      <c r="AL73" s="55">
        <v>0</v>
      </c>
      <c r="AM73" s="55">
        <v>0</v>
      </c>
      <c r="AN73" s="55">
        <v>0</v>
      </c>
      <c r="AO73" s="55">
        <v>0</v>
      </c>
      <c r="AP73" s="55">
        <v>0</v>
      </c>
      <c r="AQ73" s="55">
        <v>0</v>
      </c>
      <c r="AS73" s="25">
        <f>SUM(H73:J73)</f>
        <v>10000</v>
      </c>
      <c r="AT73" s="25">
        <f>SUM(K73:M73)</f>
        <v>0</v>
      </c>
      <c r="AU73" s="25">
        <f>SUM(N73:P73)</f>
        <v>0</v>
      </c>
      <c r="AV73" s="25">
        <f>SUM(Q73:S73)</f>
        <v>0</v>
      </c>
      <c r="AW73" s="25">
        <f>SUM(T73:V73)</f>
        <v>0</v>
      </c>
      <c r="AX73" s="25">
        <f>SUM(W73:Y73)</f>
        <v>0</v>
      </c>
      <c r="AY73" s="25">
        <f>SUM(Z73:AB73)</f>
        <v>0</v>
      </c>
      <c r="AZ73" s="25">
        <f>SUM(AC73:AE73)</f>
        <v>0</v>
      </c>
      <c r="BA73" s="25">
        <f>SUM(AF73:AH73)</f>
        <v>0</v>
      </c>
      <c r="BB73" s="25">
        <f>SUM(AI73:AK73)</f>
        <v>0</v>
      </c>
      <c r="BC73" s="25">
        <f>SUM(AL73:AN73)</f>
        <v>0</v>
      </c>
      <c r="BD73" s="25">
        <f>SUM(AO73:AQ73)</f>
        <v>0</v>
      </c>
      <c r="BF73" s="24">
        <f>SUM(AS73:AV73)</f>
        <v>10000</v>
      </c>
      <c r="BG73" s="24">
        <f>SUM(AW73:AZ73)</f>
        <v>0</v>
      </c>
      <c r="BH73" s="46">
        <f>SUM(BA73:BD73)</f>
        <v>0</v>
      </c>
    </row>
    <row r="74" spans="1:62">
      <c r="B74" s="1" t="s">
        <v>13</v>
      </c>
      <c r="H74" s="54">
        <f t="shared" ref="H74:AQ74" si="48">-SUM(H73)</f>
        <v>-10000</v>
      </c>
      <c r="I74" s="53">
        <f t="shared" si="48"/>
        <v>0</v>
      </c>
      <c r="J74" s="53">
        <f t="shared" si="48"/>
        <v>0</v>
      </c>
      <c r="K74" s="53">
        <f t="shared" si="48"/>
        <v>0</v>
      </c>
      <c r="L74" s="53">
        <f t="shared" si="48"/>
        <v>0</v>
      </c>
      <c r="M74" s="53">
        <f t="shared" si="48"/>
        <v>0</v>
      </c>
      <c r="N74" s="53">
        <f t="shared" si="48"/>
        <v>0</v>
      </c>
      <c r="O74" s="53">
        <f t="shared" si="48"/>
        <v>0</v>
      </c>
      <c r="P74" s="53">
        <f t="shared" si="48"/>
        <v>0</v>
      </c>
      <c r="Q74" s="53">
        <f t="shared" si="48"/>
        <v>0</v>
      </c>
      <c r="R74" s="53">
        <f t="shared" si="48"/>
        <v>0</v>
      </c>
      <c r="S74" s="53">
        <f t="shared" si="48"/>
        <v>0</v>
      </c>
      <c r="T74" s="53">
        <f t="shared" si="48"/>
        <v>0</v>
      </c>
      <c r="U74" s="53">
        <f t="shared" si="48"/>
        <v>0</v>
      </c>
      <c r="V74" s="53">
        <f t="shared" si="48"/>
        <v>0</v>
      </c>
      <c r="W74" s="53">
        <f t="shared" si="48"/>
        <v>0</v>
      </c>
      <c r="X74" s="53">
        <f t="shared" si="48"/>
        <v>0</v>
      </c>
      <c r="Y74" s="53">
        <f t="shared" si="48"/>
        <v>0</v>
      </c>
      <c r="Z74" s="53">
        <f t="shared" si="48"/>
        <v>0</v>
      </c>
      <c r="AA74" s="53">
        <f t="shared" si="48"/>
        <v>0</v>
      </c>
      <c r="AB74" s="53">
        <f t="shared" si="48"/>
        <v>0</v>
      </c>
      <c r="AC74" s="53">
        <f t="shared" si="48"/>
        <v>0</v>
      </c>
      <c r="AD74" s="53">
        <f t="shared" si="48"/>
        <v>0</v>
      </c>
      <c r="AE74" s="53">
        <f t="shared" si="48"/>
        <v>0</v>
      </c>
      <c r="AF74" s="53">
        <f t="shared" si="48"/>
        <v>0</v>
      </c>
      <c r="AG74" s="53">
        <f t="shared" si="48"/>
        <v>0</v>
      </c>
      <c r="AH74" s="53">
        <f t="shared" si="48"/>
        <v>0</v>
      </c>
      <c r="AI74" s="53">
        <f t="shared" si="48"/>
        <v>0</v>
      </c>
      <c r="AJ74" s="53">
        <f t="shared" si="48"/>
        <v>0</v>
      </c>
      <c r="AK74" s="53">
        <f t="shared" si="48"/>
        <v>0</v>
      </c>
      <c r="AL74" s="53">
        <f t="shared" si="48"/>
        <v>0</v>
      </c>
      <c r="AM74" s="53">
        <f t="shared" si="48"/>
        <v>0</v>
      </c>
      <c r="AN74" s="53">
        <f t="shared" si="48"/>
        <v>0</v>
      </c>
      <c r="AO74" s="53">
        <f t="shared" si="48"/>
        <v>0</v>
      </c>
      <c r="AP74" s="53">
        <f t="shared" si="48"/>
        <v>0</v>
      </c>
      <c r="AQ74" s="53">
        <f t="shared" si="48"/>
        <v>0</v>
      </c>
      <c r="AS74" s="52">
        <f t="shared" ref="AS74:BD74" ca="1" si="49">AS71+AS73</f>
        <v>-487239.14383561653</v>
      </c>
      <c r="AT74" s="52">
        <f t="shared" ca="1" si="49"/>
        <v>-627348.81849315064</v>
      </c>
      <c r="AU74" s="52">
        <f t="shared" ca="1" si="49"/>
        <v>-793212.30308219173</v>
      </c>
      <c r="AV74" s="52">
        <f t="shared" ca="1" si="49"/>
        <v>-826984.58047945204</v>
      </c>
      <c r="AW74" s="52">
        <f t="shared" ca="1" si="49"/>
        <v>-943318.91780821932</v>
      </c>
      <c r="AX74" s="52">
        <f t="shared" ca="1" si="49"/>
        <v>-998625.73339041101</v>
      </c>
      <c r="AY74" s="52">
        <f t="shared" ca="1" si="49"/>
        <v>-904990.51806506852</v>
      </c>
      <c r="AZ74" s="52">
        <f t="shared" ca="1" si="49"/>
        <v>-759833.41378424678</v>
      </c>
      <c r="BA74" s="52">
        <f t="shared" ca="1" si="49"/>
        <v>-627161.20162671246</v>
      </c>
      <c r="BB74" s="52">
        <f t="shared" ca="1" si="49"/>
        <v>-504686.58124999993</v>
      </c>
      <c r="BC74" s="52">
        <f t="shared" ca="1" si="49"/>
        <v>-377411.49648972612</v>
      </c>
      <c r="BD74" s="52">
        <f t="shared" ca="1" si="49"/>
        <v>-214466.64922945225</v>
      </c>
      <c r="BF74" s="52">
        <f ca="1">BF71+BF73</f>
        <v>-2734784.8458904107</v>
      </c>
      <c r="BG74" s="52">
        <f ca="1">BG71+BG73</f>
        <v>-3606768.5830479455</v>
      </c>
      <c r="BH74" s="52">
        <f ca="1">BH71+BH73</f>
        <v>-1723725.9285958908</v>
      </c>
    </row>
    <row r="75" spans="1:62" s="4" customFormat="1">
      <c r="A75" s="1"/>
      <c r="B75" s="1"/>
      <c r="C75" s="1"/>
      <c r="D75" s="1"/>
      <c r="E75" s="1"/>
      <c r="G75" s="1"/>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1"/>
      <c r="AS75" s="51"/>
      <c r="AT75" s="51"/>
      <c r="AU75" s="51"/>
      <c r="AV75" s="51"/>
      <c r="AW75" s="51"/>
      <c r="AX75" s="51"/>
      <c r="AY75" s="51"/>
      <c r="AZ75" s="51"/>
      <c r="BA75" s="22"/>
      <c r="BB75" s="22"/>
      <c r="BC75" s="22"/>
      <c r="BD75" s="22"/>
      <c r="BE75" s="1"/>
      <c r="BF75" s="21"/>
      <c r="BG75" s="21"/>
      <c r="BH75" s="21"/>
      <c r="BI75" s="1"/>
      <c r="BJ75" s="1"/>
    </row>
    <row r="76" spans="1:62">
      <c r="A76" s="4"/>
      <c r="B76" s="50" t="s">
        <v>12</v>
      </c>
      <c r="C76" s="50"/>
      <c r="D76" s="50"/>
      <c r="E76" s="50"/>
      <c r="F76" s="50"/>
      <c r="G76" s="50"/>
      <c r="H76" s="49">
        <v>0</v>
      </c>
      <c r="I76" s="48">
        <v>0</v>
      </c>
      <c r="J76" s="48">
        <v>0</v>
      </c>
      <c r="K76" s="48">
        <v>0</v>
      </c>
      <c r="L76" s="48">
        <v>0</v>
      </c>
      <c r="M76" s="48">
        <v>0</v>
      </c>
      <c r="N76" s="48">
        <v>0</v>
      </c>
      <c r="O76" s="48">
        <v>0</v>
      </c>
      <c r="P76" s="48">
        <v>0</v>
      </c>
      <c r="Q76" s="48">
        <v>0</v>
      </c>
      <c r="R76" s="48">
        <v>0</v>
      </c>
      <c r="S76" s="48">
        <v>0</v>
      </c>
      <c r="T76" s="48">
        <v>0</v>
      </c>
      <c r="U76" s="48">
        <v>4000000</v>
      </c>
      <c r="V76" s="48">
        <v>0</v>
      </c>
      <c r="W76" s="48">
        <v>0</v>
      </c>
      <c r="X76" s="48">
        <v>0</v>
      </c>
      <c r="Y76" s="48">
        <v>0</v>
      </c>
      <c r="Z76" s="48">
        <v>0</v>
      </c>
      <c r="AA76" s="48">
        <v>0</v>
      </c>
      <c r="AB76" s="48">
        <v>0</v>
      </c>
      <c r="AC76" s="48">
        <v>0</v>
      </c>
      <c r="AD76" s="48">
        <v>0</v>
      </c>
      <c r="AE76" s="48">
        <v>0</v>
      </c>
      <c r="AF76" s="48">
        <v>0</v>
      </c>
      <c r="AG76" s="48">
        <v>0</v>
      </c>
      <c r="AH76" s="48">
        <v>0</v>
      </c>
      <c r="AI76" s="48">
        <v>0</v>
      </c>
      <c r="AJ76" s="48">
        <v>0</v>
      </c>
      <c r="AK76" s="48">
        <v>0</v>
      </c>
      <c r="AL76" s="48">
        <v>0</v>
      </c>
      <c r="AM76" s="48">
        <v>0</v>
      </c>
      <c r="AN76" s="48">
        <v>0</v>
      </c>
      <c r="AO76" s="48">
        <v>0</v>
      </c>
      <c r="AP76" s="48">
        <v>0</v>
      </c>
      <c r="AQ76" s="48">
        <v>0</v>
      </c>
      <c r="AS76" s="47">
        <f>SUM(H76:J76)</f>
        <v>0</v>
      </c>
      <c r="AT76" s="47">
        <f>SUM(K76:M76)</f>
        <v>0</v>
      </c>
      <c r="AU76" s="47">
        <f>SUM(N76:P76)</f>
        <v>0</v>
      </c>
      <c r="AV76" s="47">
        <f>SUM(Q76:S76)</f>
        <v>0</v>
      </c>
      <c r="AW76" s="47">
        <f>SUM(T76:V76)</f>
        <v>4000000</v>
      </c>
      <c r="AX76" s="47">
        <f>SUM(W76:Y76)</f>
        <v>0</v>
      </c>
      <c r="AY76" s="47">
        <f>SUM(Z76:AB76)</f>
        <v>0</v>
      </c>
      <c r="AZ76" s="47">
        <f>SUM(AC76:AE76)</f>
        <v>0</v>
      </c>
      <c r="BA76" s="47">
        <f>SUM(AF76:AH76)</f>
        <v>0</v>
      </c>
      <c r="BB76" s="47">
        <f>SUM(AI76:AK76)</f>
        <v>0</v>
      </c>
      <c r="BC76" s="47">
        <f>SUM(AL76:AN76)</f>
        <v>0</v>
      </c>
      <c r="BD76" s="47">
        <f>SUM(AO76:AQ76)</f>
        <v>0</v>
      </c>
      <c r="BF76" s="24">
        <f>SUM(AS76:AV76)</f>
        <v>0</v>
      </c>
      <c r="BG76" s="24">
        <f>SUM(AW76:AZ76)</f>
        <v>4000000</v>
      </c>
      <c r="BH76" s="46">
        <f>SUM(BA76:BD76)</f>
        <v>0</v>
      </c>
    </row>
    <row r="77" spans="1:62">
      <c r="B77" s="1" t="s">
        <v>11</v>
      </c>
      <c r="H77" s="45">
        <f t="shared" ref="H77:AQ77" si="50">SUM(H76)</f>
        <v>0</v>
      </c>
      <c r="I77" s="44">
        <f t="shared" si="50"/>
        <v>0</v>
      </c>
      <c r="J77" s="44">
        <f t="shared" si="50"/>
        <v>0</v>
      </c>
      <c r="K77" s="44">
        <f t="shared" si="50"/>
        <v>0</v>
      </c>
      <c r="L77" s="44">
        <f t="shared" si="50"/>
        <v>0</v>
      </c>
      <c r="M77" s="44">
        <f t="shared" si="50"/>
        <v>0</v>
      </c>
      <c r="N77" s="44">
        <f t="shared" si="50"/>
        <v>0</v>
      </c>
      <c r="O77" s="44">
        <f t="shared" si="50"/>
        <v>0</v>
      </c>
      <c r="P77" s="44">
        <f t="shared" si="50"/>
        <v>0</v>
      </c>
      <c r="Q77" s="44">
        <f t="shared" si="50"/>
        <v>0</v>
      </c>
      <c r="R77" s="44">
        <f t="shared" si="50"/>
        <v>0</v>
      </c>
      <c r="S77" s="44">
        <f t="shared" si="50"/>
        <v>0</v>
      </c>
      <c r="T77" s="44">
        <f t="shared" si="50"/>
        <v>0</v>
      </c>
      <c r="U77" s="44">
        <f t="shared" si="50"/>
        <v>4000000</v>
      </c>
      <c r="V77" s="44">
        <f t="shared" si="50"/>
        <v>0</v>
      </c>
      <c r="W77" s="44">
        <f t="shared" si="50"/>
        <v>0</v>
      </c>
      <c r="X77" s="44">
        <f t="shared" si="50"/>
        <v>0</v>
      </c>
      <c r="Y77" s="44">
        <f t="shared" si="50"/>
        <v>0</v>
      </c>
      <c r="Z77" s="44">
        <f t="shared" si="50"/>
        <v>0</v>
      </c>
      <c r="AA77" s="44">
        <f t="shared" si="50"/>
        <v>0</v>
      </c>
      <c r="AB77" s="44">
        <f t="shared" si="50"/>
        <v>0</v>
      </c>
      <c r="AC77" s="44">
        <f t="shared" si="50"/>
        <v>0</v>
      </c>
      <c r="AD77" s="44">
        <f t="shared" si="50"/>
        <v>0</v>
      </c>
      <c r="AE77" s="44">
        <f t="shared" si="50"/>
        <v>0</v>
      </c>
      <c r="AF77" s="44">
        <f t="shared" si="50"/>
        <v>0</v>
      </c>
      <c r="AG77" s="44">
        <f t="shared" si="50"/>
        <v>0</v>
      </c>
      <c r="AH77" s="44">
        <f t="shared" si="50"/>
        <v>0</v>
      </c>
      <c r="AI77" s="44">
        <f t="shared" si="50"/>
        <v>0</v>
      </c>
      <c r="AJ77" s="44">
        <f t="shared" si="50"/>
        <v>0</v>
      </c>
      <c r="AK77" s="44">
        <f t="shared" si="50"/>
        <v>0</v>
      </c>
      <c r="AL77" s="44">
        <f t="shared" si="50"/>
        <v>0</v>
      </c>
      <c r="AM77" s="44">
        <f t="shared" si="50"/>
        <v>0</v>
      </c>
      <c r="AN77" s="44">
        <f t="shared" si="50"/>
        <v>0</v>
      </c>
      <c r="AO77" s="44">
        <f t="shared" si="50"/>
        <v>0</v>
      </c>
      <c r="AP77" s="44">
        <f t="shared" si="50"/>
        <v>0</v>
      </c>
      <c r="AQ77" s="44">
        <f t="shared" si="50"/>
        <v>0</v>
      </c>
      <c r="AR77" s="17"/>
      <c r="AS77" s="43">
        <f t="shared" ref="AS77:BD77" ca="1" si="51">SUM(AS74,AS76:AS76)</f>
        <v>-487239.14383561653</v>
      </c>
      <c r="AT77" s="43">
        <f t="shared" ca="1" si="51"/>
        <v>-627348.81849315064</v>
      </c>
      <c r="AU77" s="43">
        <f t="shared" ca="1" si="51"/>
        <v>-793212.30308219173</v>
      </c>
      <c r="AV77" s="43">
        <f t="shared" ca="1" si="51"/>
        <v>-826984.58047945204</v>
      </c>
      <c r="AW77" s="43">
        <f t="shared" ca="1" si="51"/>
        <v>3056681.0821917807</v>
      </c>
      <c r="AX77" s="43">
        <f t="shared" ca="1" si="51"/>
        <v>-998625.73339041101</v>
      </c>
      <c r="AY77" s="43">
        <f t="shared" ca="1" si="51"/>
        <v>-904990.51806506852</v>
      </c>
      <c r="AZ77" s="43">
        <f t="shared" ca="1" si="51"/>
        <v>-759833.41378424678</v>
      </c>
      <c r="BA77" s="43">
        <f t="shared" ca="1" si="51"/>
        <v>-627161.20162671246</v>
      </c>
      <c r="BB77" s="43">
        <f t="shared" ca="1" si="51"/>
        <v>-504686.58124999993</v>
      </c>
      <c r="BC77" s="43">
        <f t="shared" ca="1" si="51"/>
        <v>-377411.49648972612</v>
      </c>
      <c r="BD77" s="43">
        <f t="shared" ca="1" si="51"/>
        <v>-214466.64922945225</v>
      </c>
      <c r="BE77" s="17"/>
      <c r="BF77" s="43">
        <f ca="1">SUM(BF74,BF76:BF76)</f>
        <v>-2734784.8458904107</v>
      </c>
      <c r="BG77" s="43">
        <f ca="1">SUM(BG74,BG76:BG76)</f>
        <v>393231.41695205448</v>
      </c>
      <c r="BH77" s="43">
        <f ca="1">SUM(BH74,BH76:BH76)</f>
        <v>-1723725.9285958908</v>
      </c>
    </row>
    <row r="78" spans="1:62">
      <c r="H78" s="5"/>
      <c r="AS78" s="23"/>
      <c r="AT78" s="23"/>
      <c r="AU78" s="23"/>
      <c r="AV78" s="23"/>
      <c r="AW78" s="23"/>
      <c r="AX78" s="23"/>
      <c r="AY78" s="23"/>
      <c r="AZ78" s="23"/>
      <c r="BA78" s="22"/>
      <c r="BB78" s="22"/>
      <c r="BC78" s="22"/>
      <c r="BD78" s="22"/>
      <c r="BF78" s="21"/>
      <c r="BG78" s="21"/>
      <c r="BH78" s="21"/>
    </row>
    <row r="79" spans="1:62">
      <c r="B79" s="1" t="s">
        <v>10</v>
      </c>
      <c r="H79" s="5">
        <f>'Model &amp; Metrics'!G39</f>
        <v>1000000</v>
      </c>
      <c r="I79" s="5">
        <f ca="1">'Model &amp; Metrics'!H39</f>
        <v>841632.5</v>
      </c>
      <c r="J79" s="5">
        <f ca="1">'Model &amp; Metrics'!I39</f>
        <v>681668.45890410955</v>
      </c>
      <c r="K79" s="5">
        <f ca="1">'Model &amp; Metrics'!J39</f>
        <v>492760.85616438347</v>
      </c>
      <c r="L79" s="5">
        <f ca="1">'Model &amp; Metrics'!K39</f>
        <v>300919.70890410949</v>
      </c>
      <c r="M79" s="5">
        <f ca="1">'Model &amp; Metrics'!L39</f>
        <v>102201.24999999988</v>
      </c>
      <c r="N79" s="5">
        <f ca="1">'Model &amp; Metrics'!M39</f>
        <v>-134587.96232876723</v>
      </c>
      <c r="O79" s="5">
        <f ca="1">'Model &amp; Metrics'!N39</f>
        <v>-381108.38184931513</v>
      </c>
      <c r="P79" s="5">
        <f ca="1">'Model &amp; Metrics'!O39</f>
        <v>-636375.92465753434</v>
      </c>
      <c r="Q79" s="5">
        <f ca="1">'Model &amp; Metrics'!P39</f>
        <v>-927800.26541095902</v>
      </c>
      <c r="R79" s="5">
        <f ca="1">'Model &amp; Metrics'!Q39</f>
        <v>-1194435.3938356165</v>
      </c>
      <c r="S79" s="5">
        <f ca="1">'Model &amp; Metrics'!R39</f>
        <v>-1460467.1489726028</v>
      </c>
      <c r="T79" s="5">
        <f ca="1">'Model &amp; Metrics'!S39</f>
        <v>-1754784.8458904109</v>
      </c>
      <c r="U79" s="5">
        <f ca="1">'Model &amp; Metrics'!T39</f>
        <v>-2055666.1294520549</v>
      </c>
      <c r="V79" s="5">
        <f ca="1">'Model &amp; Metrics'!U39</f>
        <v>1636790.7852739724</v>
      </c>
      <c r="W79" s="5">
        <f ca="1">'Model &amp; Metrics'!V39</f>
        <v>1301896.2363013697</v>
      </c>
      <c r="X79" s="5">
        <f ca="1">'Model &amp; Metrics'!W39</f>
        <v>966396.11181506841</v>
      </c>
      <c r="Y79" s="5">
        <f ca="1">'Model &amp; Metrics'!X39</f>
        <v>640141.62482876703</v>
      </c>
      <c r="Z79" s="5">
        <f ca="1">'Model &amp; Metrics'!Y39</f>
        <v>303270.50291095878</v>
      </c>
      <c r="AA79" s="5">
        <f ca="1">'Model &amp; Metrics'!Z39</f>
        <v>-6179.4127568494296</v>
      </c>
      <c r="AB79" s="5">
        <f ca="1">'Model &amp; Metrics'!AA39</f>
        <v>-306987.49623287685</v>
      </c>
      <c r="AC79" s="5">
        <f ca="1">'Model &amp; Metrics'!AB39</f>
        <v>-601720.0151541098</v>
      </c>
      <c r="AD79" s="5">
        <f ca="1">'Model &amp; Metrics'!AC39</f>
        <v>-850678.88510274002</v>
      </c>
      <c r="AE79" s="5">
        <f ca="1">'Model &amp; Metrics'!AD39</f>
        <v>-1103569.201113014</v>
      </c>
      <c r="AF79" s="5">
        <f ca="1">'Model &amp; Metrics'!AE39</f>
        <v>-1361553.4289383565</v>
      </c>
      <c r="AG79" s="5">
        <f ca="1">'Model &amp; Metrics'!AF39</f>
        <v>-1572406.0725171235</v>
      </c>
      <c r="AH79" s="5">
        <f ca="1">'Model &amp; Metrics'!AG39</f>
        <v>-1778911.2441780823</v>
      </c>
      <c r="AI79" s="5">
        <f ca="1">'Model &amp; Metrics'!AH39</f>
        <v>-1988714.6305650687</v>
      </c>
      <c r="AJ79" s="5">
        <f ca="1">'Model &amp; Metrics'!AI39</f>
        <v>-2163753.3356164386</v>
      </c>
      <c r="AK79" s="5">
        <f ca="1">'Model &amp; Metrics'!AJ39</f>
        <v>-2333589.3970034248</v>
      </c>
      <c r="AL79" s="5">
        <f ca="1">'Model &amp; Metrics'!AK39</f>
        <v>-2493401.2118150685</v>
      </c>
      <c r="AM79" s="5">
        <f ca="1">'Model &amp; Metrics'!AL39</f>
        <v>-2619227.7946061646</v>
      </c>
      <c r="AN79" s="5">
        <f ca="1">'Model &amp; Metrics'!AM39</f>
        <v>-2743418.8470890415</v>
      </c>
      <c r="AO79" s="5">
        <f ca="1">'Model &amp; Metrics'!AN39</f>
        <v>-2870812.708304795</v>
      </c>
      <c r="AP79" s="5">
        <f ca="1">'Model &amp; Metrics'!AO39</f>
        <v>-2953898.3845890416</v>
      </c>
      <c r="AQ79" s="5">
        <f ca="1">'Model &amp; Metrics'!AP39</f>
        <v>-3024824.5678938362</v>
      </c>
      <c r="AS79" s="25">
        <f>'Model &amp; Metrics'!G39</f>
        <v>1000000</v>
      </c>
      <c r="AT79" s="25">
        <f t="shared" ref="AT79:BD79" ca="1" si="52">AS81</f>
        <v>492760.85616438347</v>
      </c>
      <c r="AU79" s="25">
        <f t="shared" ca="1" si="52"/>
        <v>-134587.96232876717</v>
      </c>
      <c r="AV79" s="25">
        <f t="shared" ca="1" si="52"/>
        <v>-927800.26541095902</v>
      </c>
      <c r="AW79" s="25">
        <f t="shared" ca="1" si="52"/>
        <v>-1754784.8458904112</v>
      </c>
      <c r="AX79" s="25">
        <f t="shared" ca="1" si="52"/>
        <v>1301896.2363013695</v>
      </c>
      <c r="AY79" s="25">
        <f t="shared" ca="1" si="52"/>
        <v>303270.5029109586</v>
      </c>
      <c r="AZ79" s="25">
        <f t="shared" ca="1" si="52"/>
        <v>-601720.01515411003</v>
      </c>
      <c r="BA79" s="25">
        <f t="shared" ca="1" si="52"/>
        <v>-1361553.4289383567</v>
      </c>
      <c r="BB79" s="25">
        <f t="shared" ca="1" si="52"/>
        <v>-1988714.6305650692</v>
      </c>
      <c r="BC79" s="25">
        <f t="shared" ca="1" si="52"/>
        <v>-2493401.2118150694</v>
      </c>
      <c r="BD79" s="25">
        <f t="shared" ca="1" si="52"/>
        <v>-2870812.7083047954</v>
      </c>
      <c r="BF79" s="42">
        <f>G39</f>
        <v>1000000</v>
      </c>
      <c r="BG79" s="42">
        <f ca="1">BF81</f>
        <v>-1754784.8458904112</v>
      </c>
      <c r="BH79" s="42">
        <f ca="1">BG81</f>
        <v>-1361553.4289383567</v>
      </c>
    </row>
    <row r="80" spans="1:62" s="4" customFormat="1">
      <c r="A80" s="1"/>
      <c r="B80" s="40" t="s">
        <v>9</v>
      </c>
      <c r="C80" s="40"/>
      <c r="D80" s="40"/>
      <c r="E80" s="40"/>
      <c r="F80" s="41"/>
      <c r="G80" s="40"/>
      <c r="H80" s="39">
        <f t="shared" ref="H80:AQ80" ca="1" si="53">SUM(H77,H74,H71)</f>
        <v>-158367.5</v>
      </c>
      <c r="I80" s="5">
        <f t="shared" ca="1" si="53"/>
        <v>-159964.04109589042</v>
      </c>
      <c r="J80" s="5">
        <f t="shared" ca="1" si="53"/>
        <v>-188907.60273972605</v>
      </c>
      <c r="K80" s="5">
        <f t="shared" ca="1" si="53"/>
        <v>-191841.14726027398</v>
      </c>
      <c r="L80" s="5">
        <f t="shared" ca="1" si="53"/>
        <v>-198718.4589041096</v>
      </c>
      <c r="M80" s="5">
        <f t="shared" ca="1" si="53"/>
        <v>-236789.21232876711</v>
      </c>
      <c r="N80" s="5">
        <f t="shared" ca="1" si="53"/>
        <v>-246520.41952054793</v>
      </c>
      <c r="O80" s="5">
        <f t="shared" ca="1" si="53"/>
        <v>-255267.54280821918</v>
      </c>
      <c r="P80" s="5">
        <f t="shared" ca="1" si="53"/>
        <v>-291424.34075342468</v>
      </c>
      <c r="Q80" s="5">
        <f t="shared" ca="1" si="53"/>
        <v>-266635.12842465757</v>
      </c>
      <c r="R80" s="5">
        <f t="shared" ca="1" si="53"/>
        <v>-266031.75513698632</v>
      </c>
      <c r="S80" s="5">
        <f t="shared" ca="1" si="53"/>
        <v>-294317.69691780821</v>
      </c>
      <c r="T80" s="5">
        <f t="shared" ca="1" si="53"/>
        <v>-300881.28356164385</v>
      </c>
      <c r="U80" s="5">
        <f t="shared" ca="1" si="53"/>
        <v>3692456.9147260273</v>
      </c>
      <c r="V80" s="5">
        <f t="shared" ca="1" si="53"/>
        <v>-334894.54897260276</v>
      </c>
      <c r="W80" s="5">
        <f t="shared" ca="1" si="53"/>
        <v>-335500.12448630133</v>
      </c>
      <c r="X80" s="5">
        <f t="shared" ca="1" si="53"/>
        <v>-326254.48698630137</v>
      </c>
      <c r="Y80" s="5">
        <f t="shared" ca="1" si="53"/>
        <v>-336871.12191780825</v>
      </c>
      <c r="Z80" s="5">
        <f t="shared" ca="1" si="53"/>
        <v>-309449.91566780821</v>
      </c>
      <c r="AA80" s="5">
        <f t="shared" ca="1" si="53"/>
        <v>-300808.08347602742</v>
      </c>
      <c r="AB80" s="5">
        <f t="shared" ca="1" si="53"/>
        <v>-294732.51892123296</v>
      </c>
      <c r="AC80" s="5">
        <f t="shared" ca="1" si="53"/>
        <v>-248958.86994863016</v>
      </c>
      <c r="AD80" s="5">
        <f t="shared" ca="1" si="53"/>
        <v>-252890.31601027405</v>
      </c>
      <c r="AE80" s="5">
        <f t="shared" ca="1" si="53"/>
        <v>-257984.2278253425</v>
      </c>
      <c r="AF80" s="5">
        <f t="shared" ca="1" si="53"/>
        <v>-210852.64357876719</v>
      </c>
      <c r="AG80" s="5">
        <f t="shared" ca="1" si="53"/>
        <v>-206505.17166095891</v>
      </c>
      <c r="AH80" s="5">
        <f t="shared" ca="1" si="53"/>
        <v>-209803.38638698624</v>
      </c>
      <c r="AI80" s="5">
        <f t="shared" ca="1" si="53"/>
        <v>-175038.70505136985</v>
      </c>
      <c r="AJ80" s="5">
        <f t="shared" ca="1" si="53"/>
        <v>-169836.06138698634</v>
      </c>
      <c r="AK80" s="5">
        <f t="shared" ca="1" si="53"/>
        <v>-159811.81481164382</v>
      </c>
      <c r="AL80" s="5">
        <f t="shared" ca="1" si="53"/>
        <v>-125826.58279109595</v>
      </c>
      <c r="AM80" s="5">
        <f t="shared" ca="1" si="53"/>
        <v>-124191.05248287671</v>
      </c>
      <c r="AN80" s="5">
        <f t="shared" ca="1" si="53"/>
        <v>-127393.86121575345</v>
      </c>
      <c r="AO80" s="5">
        <f t="shared" ca="1" si="53"/>
        <v>-83085.676284246554</v>
      </c>
      <c r="AP80" s="5">
        <f t="shared" ca="1" si="53"/>
        <v>-70926.183304794569</v>
      </c>
      <c r="AQ80" s="5">
        <f t="shared" ca="1" si="53"/>
        <v>-60454.789640411123</v>
      </c>
      <c r="AR80" s="1"/>
      <c r="AS80" s="25">
        <f ca="1">SUM(H80:J80)</f>
        <v>-507239.14383561653</v>
      </c>
      <c r="AT80" s="25">
        <f ca="1">SUM(K80:M80)</f>
        <v>-627348.81849315064</v>
      </c>
      <c r="AU80" s="25">
        <f ca="1">SUM(N80:P80)</f>
        <v>-793212.30308219185</v>
      </c>
      <c r="AV80" s="25">
        <f ca="1">SUM(Q80:S80)</f>
        <v>-826984.58047945215</v>
      </c>
      <c r="AW80" s="25">
        <f ca="1">SUM(T80:V80)</f>
        <v>3056681.0821917807</v>
      </c>
      <c r="AX80" s="25">
        <f ca="1">SUM(W80:Y80)</f>
        <v>-998625.7333904109</v>
      </c>
      <c r="AY80" s="25">
        <f ca="1">SUM(Z80:AB80)</f>
        <v>-904990.51806506864</v>
      </c>
      <c r="AZ80" s="25">
        <f ca="1">SUM(AC80:AE80)</f>
        <v>-759833.41378424666</v>
      </c>
      <c r="BA80" s="25">
        <f ca="1">SUM(AF80:AH80)</f>
        <v>-627161.20162671234</v>
      </c>
      <c r="BB80" s="25">
        <f ca="1">SUM(AI80:AK80)</f>
        <v>-504686.58125000005</v>
      </c>
      <c r="BC80" s="25">
        <f ca="1">SUM(AL80:AN80)</f>
        <v>-377411.49648972612</v>
      </c>
      <c r="BD80" s="25">
        <f ca="1">SUM(AO80:AQ80)</f>
        <v>-214466.64922945225</v>
      </c>
      <c r="BE80" s="1"/>
      <c r="BF80" s="24">
        <f ca="1">SUM(AS80:AV80)</f>
        <v>-2754784.8458904112</v>
      </c>
      <c r="BG80" s="24">
        <f ca="1">SUM(AW80:AZ80)</f>
        <v>393231.41695205448</v>
      </c>
      <c r="BH80" s="24">
        <f ca="1">SUM(BA80:BD80)</f>
        <v>-1723725.9285958905</v>
      </c>
    </row>
    <row r="81" spans="1:60">
      <c r="A81" s="4"/>
      <c r="B81" s="4" t="s">
        <v>8</v>
      </c>
      <c r="C81" s="4"/>
      <c r="D81" s="4"/>
      <c r="E81" s="4"/>
      <c r="G81" s="4"/>
      <c r="H81" s="38">
        <f t="shared" ref="H81:AQ81" ca="1" si="54">SUM(H79:H80)</f>
        <v>841632.5</v>
      </c>
      <c r="I81" s="37">
        <f t="shared" ca="1" si="54"/>
        <v>681668.45890410955</v>
      </c>
      <c r="J81" s="37">
        <f t="shared" ca="1" si="54"/>
        <v>492760.85616438347</v>
      </c>
      <c r="K81" s="37">
        <f t="shared" ca="1" si="54"/>
        <v>300919.70890410949</v>
      </c>
      <c r="L81" s="37">
        <f t="shared" ca="1" si="54"/>
        <v>102201.24999999988</v>
      </c>
      <c r="M81" s="37">
        <f t="shared" ca="1" si="54"/>
        <v>-134587.96232876723</v>
      </c>
      <c r="N81" s="37">
        <f t="shared" ca="1" si="54"/>
        <v>-381108.38184931513</v>
      </c>
      <c r="O81" s="37">
        <f t="shared" ca="1" si="54"/>
        <v>-636375.92465753434</v>
      </c>
      <c r="P81" s="37">
        <f t="shared" ca="1" si="54"/>
        <v>-927800.26541095902</v>
      </c>
      <c r="Q81" s="37">
        <f t="shared" ca="1" si="54"/>
        <v>-1194435.3938356165</v>
      </c>
      <c r="R81" s="37">
        <f t="shared" ca="1" si="54"/>
        <v>-1460467.1489726028</v>
      </c>
      <c r="S81" s="37">
        <f t="shared" ca="1" si="54"/>
        <v>-1754784.8458904109</v>
      </c>
      <c r="T81" s="37">
        <f t="shared" ca="1" si="54"/>
        <v>-2055666.1294520549</v>
      </c>
      <c r="U81" s="37">
        <f t="shared" ca="1" si="54"/>
        <v>1636790.7852739724</v>
      </c>
      <c r="V81" s="37">
        <f t="shared" ca="1" si="54"/>
        <v>1301896.2363013697</v>
      </c>
      <c r="W81" s="37">
        <f t="shared" ca="1" si="54"/>
        <v>966396.11181506841</v>
      </c>
      <c r="X81" s="37">
        <f t="shared" ca="1" si="54"/>
        <v>640141.62482876703</v>
      </c>
      <c r="Y81" s="37">
        <f t="shared" ca="1" si="54"/>
        <v>303270.50291095878</v>
      </c>
      <c r="Z81" s="37">
        <f t="shared" ca="1" si="54"/>
        <v>-6179.4127568494296</v>
      </c>
      <c r="AA81" s="37">
        <f t="shared" ca="1" si="54"/>
        <v>-306987.49623287685</v>
      </c>
      <c r="AB81" s="37">
        <f t="shared" ca="1" si="54"/>
        <v>-601720.0151541098</v>
      </c>
      <c r="AC81" s="37">
        <f t="shared" ca="1" si="54"/>
        <v>-850678.88510274002</v>
      </c>
      <c r="AD81" s="37">
        <f t="shared" ca="1" si="54"/>
        <v>-1103569.201113014</v>
      </c>
      <c r="AE81" s="37">
        <f t="shared" ca="1" si="54"/>
        <v>-1361553.4289383565</v>
      </c>
      <c r="AF81" s="37">
        <f t="shared" ca="1" si="54"/>
        <v>-1572406.0725171235</v>
      </c>
      <c r="AG81" s="37">
        <f t="shared" ca="1" si="54"/>
        <v>-1778911.2441780823</v>
      </c>
      <c r="AH81" s="37">
        <f t="shared" ca="1" si="54"/>
        <v>-1988714.6305650687</v>
      </c>
      <c r="AI81" s="37">
        <f t="shared" ca="1" si="54"/>
        <v>-2163753.3356164386</v>
      </c>
      <c r="AJ81" s="37">
        <f t="shared" ca="1" si="54"/>
        <v>-2333589.3970034248</v>
      </c>
      <c r="AK81" s="37">
        <f t="shared" ca="1" si="54"/>
        <v>-2493401.2118150685</v>
      </c>
      <c r="AL81" s="37">
        <f t="shared" ca="1" si="54"/>
        <v>-2619227.7946061646</v>
      </c>
      <c r="AM81" s="37">
        <f t="shared" ca="1" si="54"/>
        <v>-2743418.8470890415</v>
      </c>
      <c r="AN81" s="37">
        <f t="shared" ca="1" si="54"/>
        <v>-2870812.708304795</v>
      </c>
      <c r="AO81" s="37">
        <f t="shared" ca="1" si="54"/>
        <v>-2953898.3845890416</v>
      </c>
      <c r="AP81" s="37">
        <f t="shared" ca="1" si="54"/>
        <v>-3024824.5678938362</v>
      </c>
      <c r="AQ81" s="37">
        <f t="shared" ca="1" si="54"/>
        <v>-3085279.3575342475</v>
      </c>
      <c r="AR81" s="17"/>
      <c r="AS81" s="36">
        <f t="shared" ref="AS81:BD81" ca="1" si="55">SUM(AS79:AS80)</f>
        <v>492760.85616438347</v>
      </c>
      <c r="AT81" s="36">
        <f t="shared" ca="1" si="55"/>
        <v>-134587.96232876717</v>
      </c>
      <c r="AU81" s="36">
        <f t="shared" ca="1" si="55"/>
        <v>-927800.26541095902</v>
      </c>
      <c r="AV81" s="36">
        <f t="shared" ca="1" si="55"/>
        <v>-1754784.8458904112</v>
      </c>
      <c r="AW81" s="36">
        <f t="shared" ca="1" si="55"/>
        <v>1301896.2363013695</v>
      </c>
      <c r="AX81" s="36">
        <f t="shared" ca="1" si="55"/>
        <v>303270.5029109586</v>
      </c>
      <c r="AY81" s="36">
        <f t="shared" ca="1" si="55"/>
        <v>-601720.01515411003</v>
      </c>
      <c r="AZ81" s="36">
        <f t="shared" ca="1" si="55"/>
        <v>-1361553.4289383567</v>
      </c>
      <c r="BA81" s="36">
        <f t="shared" ca="1" si="55"/>
        <v>-1988714.6305650692</v>
      </c>
      <c r="BB81" s="36">
        <f t="shared" ca="1" si="55"/>
        <v>-2493401.2118150694</v>
      </c>
      <c r="BC81" s="36">
        <f t="shared" ca="1" si="55"/>
        <v>-2870812.7083047954</v>
      </c>
      <c r="BD81" s="36">
        <f t="shared" ca="1" si="55"/>
        <v>-3085279.3575342475</v>
      </c>
      <c r="BE81" s="17"/>
      <c r="BF81" s="36">
        <f ca="1">SUM(BF79:BF80)</f>
        <v>-1754784.8458904112</v>
      </c>
      <c r="BG81" s="36">
        <f ca="1">SUM(BG79:BG80)</f>
        <v>-1361553.4289383567</v>
      </c>
      <c r="BH81" s="36">
        <f ca="1">SUM(BH79:BH80)</f>
        <v>-3085279.3575342475</v>
      </c>
    </row>
    <row r="82" spans="1:60" ht="5.25" customHeight="1" thickBot="1">
      <c r="B82" s="7"/>
      <c r="C82" s="7"/>
      <c r="D82" s="7"/>
      <c r="E82" s="7"/>
      <c r="F82" s="10"/>
      <c r="G82" s="7"/>
      <c r="H82" s="9"/>
      <c r="I82" s="7"/>
      <c r="J82" s="7"/>
      <c r="K82" s="8"/>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S82" s="6"/>
      <c r="AT82" s="6"/>
      <c r="AU82" s="6"/>
      <c r="AV82" s="6"/>
      <c r="AW82" s="6"/>
      <c r="AX82" s="6"/>
      <c r="AY82" s="6"/>
      <c r="AZ82" s="6"/>
      <c r="BA82" s="35">
        <f>SUM(AF82:AH82)</f>
        <v>0</v>
      </c>
      <c r="BB82" s="35">
        <f>SUM(AI82:AK82)</f>
        <v>0</v>
      </c>
      <c r="BC82" s="35">
        <f>SUM(AL82:AN82)</f>
        <v>0</v>
      </c>
      <c r="BD82" s="35">
        <f>SUM(AO82:AQ82)</f>
        <v>0</v>
      </c>
      <c r="BF82" s="6"/>
      <c r="BG82" s="6"/>
      <c r="BH82" s="6"/>
    </row>
    <row r="83" spans="1:60" ht="13.5" thickTop="1">
      <c r="H83" s="5"/>
      <c r="AS83" s="23"/>
      <c r="AT83" s="23"/>
      <c r="AU83" s="23"/>
      <c r="AV83" s="23"/>
      <c r="AW83" s="23"/>
      <c r="AX83" s="23"/>
      <c r="AY83" s="23"/>
      <c r="AZ83" s="23"/>
      <c r="BA83" s="22"/>
      <c r="BB83" s="22"/>
      <c r="BC83" s="22"/>
      <c r="BD83" s="22"/>
      <c r="BF83" s="21"/>
      <c r="BG83" s="21"/>
      <c r="BH83" s="21"/>
    </row>
    <row r="84" spans="1:60">
      <c r="B84" s="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S84" s="33"/>
      <c r="AT84" s="33"/>
      <c r="AU84" s="33"/>
      <c r="AV84" s="33"/>
      <c r="AW84" s="33"/>
      <c r="AX84" s="33"/>
      <c r="AY84" s="33"/>
      <c r="AZ84" s="33"/>
      <c r="BA84" s="22"/>
      <c r="BB84" s="22"/>
      <c r="BC84" s="22"/>
      <c r="BD84" s="22"/>
      <c r="BF84" s="21"/>
      <c r="BG84" s="21"/>
      <c r="BH84" s="21"/>
    </row>
    <row r="85" spans="1:60" ht="13.5" thickBot="1">
      <c r="A85" s="32" t="s">
        <v>0</v>
      </c>
      <c r="B85" s="31" t="s">
        <v>7</v>
      </c>
      <c r="C85" s="30"/>
      <c r="D85" s="29"/>
      <c r="AS85" s="23"/>
      <c r="AT85" s="23"/>
      <c r="AU85" s="23"/>
      <c r="AV85" s="23"/>
      <c r="AW85" s="23"/>
      <c r="AX85" s="23"/>
      <c r="AY85" s="23"/>
      <c r="AZ85" s="23"/>
      <c r="BA85" s="22"/>
      <c r="BB85" s="22"/>
      <c r="BC85" s="22"/>
      <c r="BD85" s="22"/>
      <c r="BF85" s="21"/>
      <c r="BG85" s="21"/>
      <c r="BH85" s="21"/>
    </row>
    <row r="86" spans="1:60">
      <c r="AS86" s="23"/>
      <c r="AT86" s="23"/>
      <c r="AU86" s="23"/>
      <c r="AV86" s="23"/>
      <c r="AW86" s="23"/>
      <c r="AX86" s="23"/>
      <c r="AY86" s="23"/>
      <c r="AZ86" s="23"/>
      <c r="BA86" s="22"/>
      <c r="BB86" s="22"/>
      <c r="BC86" s="22"/>
      <c r="BD86" s="22"/>
      <c r="BF86" s="21"/>
      <c r="BG86" s="21"/>
      <c r="BH86" s="21"/>
    </row>
    <row r="87" spans="1:60">
      <c r="B87" s="1" t="s">
        <v>6</v>
      </c>
      <c r="H87" s="3">
        <f>Staffing!H127</f>
        <v>7</v>
      </c>
      <c r="I87" s="3">
        <f>Staffing!I127</f>
        <v>9</v>
      </c>
      <c r="J87" s="3">
        <f>Staffing!J127</f>
        <v>10</v>
      </c>
      <c r="K87" s="3">
        <f>Staffing!K127</f>
        <v>11</v>
      </c>
      <c r="L87" s="3">
        <f>Staffing!L127</f>
        <v>13</v>
      </c>
      <c r="M87" s="3">
        <f>Staffing!M127</f>
        <v>14</v>
      </c>
      <c r="N87" s="3">
        <f>Staffing!N127</f>
        <v>17</v>
      </c>
      <c r="O87" s="3">
        <f>Staffing!O127</f>
        <v>17</v>
      </c>
      <c r="P87" s="3">
        <f>Staffing!P127</f>
        <v>18</v>
      </c>
      <c r="Q87" s="3">
        <f>Staffing!Q127</f>
        <v>19</v>
      </c>
      <c r="R87" s="3">
        <f>Staffing!R127</f>
        <v>20</v>
      </c>
      <c r="S87" s="3">
        <f>Staffing!S127</f>
        <v>21</v>
      </c>
      <c r="T87" s="3">
        <f>Staffing!T127</f>
        <v>22</v>
      </c>
      <c r="U87" s="3">
        <f>Staffing!U127</f>
        <v>24</v>
      </c>
      <c r="V87" s="3">
        <f>Staffing!V127</f>
        <v>25</v>
      </c>
      <c r="W87" s="3">
        <f>Staffing!W127</f>
        <v>26</v>
      </c>
      <c r="X87" s="3">
        <f>Staffing!X127</f>
        <v>27</v>
      </c>
      <c r="Y87" s="3">
        <f>Staffing!Y127</f>
        <v>27</v>
      </c>
      <c r="Z87" s="3">
        <f>Staffing!Z127</f>
        <v>28</v>
      </c>
      <c r="AA87" s="3">
        <f>Staffing!AA127</f>
        <v>29</v>
      </c>
      <c r="AB87" s="3">
        <f>Staffing!AB127</f>
        <v>30</v>
      </c>
      <c r="AC87" s="3">
        <f>Staffing!AC127</f>
        <v>30</v>
      </c>
      <c r="AD87" s="3">
        <f>Staffing!AD127</f>
        <v>31</v>
      </c>
      <c r="AE87" s="3">
        <f>Staffing!AE127</f>
        <v>32</v>
      </c>
      <c r="AF87" s="3">
        <f>Staffing!AF127</f>
        <v>32</v>
      </c>
      <c r="AG87" s="3">
        <f>Staffing!AG127</f>
        <v>33</v>
      </c>
      <c r="AH87" s="3">
        <f>Staffing!AH127</f>
        <v>34</v>
      </c>
      <c r="AI87" s="3">
        <f>Staffing!AI127</f>
        <v>34</v>
      </c>
      <c r="AJ87" s="3">
        <f>Staffing!AJ127</f>
        <v>36</v>
      </c>
      <c r="AK87" s="3">
        <f>Staffing!AK127</f>
        <v>36</v>
      </c>
      <c r="AL87" s="3">
        <f>Staffing!AL127</f>
        <v>37</v>
      </c>
      <c r="AM87" s="3">
        <f>Staffing!AM127</f>
        <v>39</v>
      </c>
      <c r="AN87" s="3">
        <f>Staffing!AN127</f>
        <v>40</v>
      </c>
      <c r="AO87" s="3">
        <f>Staffing!AO127</f>
        <v>41</v>
      </c>
      <c r="AP87" s="3">
        <f>Staffing!AP127</f>
        <v>42</v>
      </c>
      <c r="AQ87" s="3">
        <f>Staffing!AQ127</f>
        <v>42</v>
      </c>
      <c r="AR87" s="3"/>
      <c r="AS87" s="23">
        <f>Staffing!AS127</f>
        <v>10</v>
      </c>
      <c r="AT87" s="23">
        <f>Staffing!AT127</f>
        <v>14</v>
      </c>
      <c r="AU87" s="23">
        <f>Staffing!AU127</f>
        <v>18</v>
      </c>
      <c r="AV87" s="23">
        <f>Staffing!AV127</f>
        <v>21</v>
      </c>
      <c r="AW87" s="23">
        <f>Staffing!AW127</f>
        <v>25</v>
      </c>
      <c r="AX87" s="23">
        <f>Staffing!AX127</f>
        <v>27</v>
      </c>
      <c r="AY87" s="23">
        <f>Staffing!AY127</f>
        <v>30</v>
      </c>
      <c r="AZ87" s="23">
        <f>Staffing!AZ127</f>
        <v>32</v>
      </c>
      <c r="BA87" s="23">
        <f>Staffing!BA127</f>
        <v>34</v>
      </c>
      <c r="BB87" s="23">
        <f>Staffing!BB127</f>
        <v>36</v>
      </c>
      <c r="BC87" s="23">
        <f>Staffing!BC127</f>
        <v>40</v>
      </c>
      <c r="BD87" s="23">
        <f>Staffing!BD127</f>
        <v>42</v>
      </c>
      <c r="BF87" s="27">
        <f>AV87</f>
        <v>21</v>
      </c>
      <c r="BG87" s="27">
        <f>AZ87</f>
        <v>32</v>
      </c>
      <c r="BH87" s="27">
        <f>BD87</f>
        <v>42</v>
      </c>
    </row>
    <row r="88" spans="1:60">
      <c r="B88" s="1" t="s">
        <v>5</v>
      </c>
      <c r="H88" s="26">
        <f t="shared" ref="H88:AQ88" ca="1" si="56">IF(ISNUMBER(H8/H87),H8/H87,"n/a ")</f>
        <v>0</v>
      </c>
      <c r="I88" s="26">
        <f t="shared" ca="1" si="56"/>
        <v>1444.4444444444443</v>
      </c>
      <c r="J88" s="26">
        <f t="shared" ca="1" si="56"/>
        <v>400</v>
      </c>
      <c r="K88" s="26">
        <f t="shared" ca="1" si="56"/>
        <v>1636.3636363636363</v>
      </c>
      <c r="L88" s="26">
        <f t="shared" ca="1" si="56"/>
        <v>769.23076923076928</v>
      </c>
      <c r="M88" s="26">
        <f t="shared" ca="1" si="56"/>
        <v>857.14285714285711</v>
      </c>
      <c r="N88" s="26">
        <f t="shared" ca="1" si="56"/>
        <v>2352.9411764705883</v>
      </c>
      <c r="O88" s="26">
        <f t="shared" ca="1" si="56"/>
        <v>1411.7647058823529</v>
      </c>
      <c r="P88" s="26">
        <f t="shared" ca="1" si="56"/>
        <v>2277.7777777777778</v>
      </c>
      <c r="Q88" s="26">
        <f t="shared" ca="1" si="56"/>
        <v>3210.5263157894738</v>
      </c>
      <c r="R88" s="26">
        <f t="shared" ca="1" si="56"/>
        <v>2350</v>
      </c>
      <c r="S88" s="26">
        <f t="shared" ca="1" si="56"/>
        <v>3095.2380952380954</v>
      </c>
      <c r="T88" s="26">
        <f t="shared" ca="1" si="56"/>
        <v>2772.7272727272725</v>
      </c>
      <c r="U88" s="26">
        <f t="shared" ca="1" si="56"/>
        <v>4416.666666666667</v>
      </c>
      <c r="V88" s="26">
        <f t="shared" ca="1" si="56"/>
        <v>3840</v>
      </c>
      <c r="W88" s="26">
        <f t="shared" ca="1" si="56"/>
        <v>4115.3846153846152</v>
      </c>
      <c r="X88" s="26">
        <f t="shared" ca="1" si="56"/>
        <v>4370.3703703703704</v>
      </c>
      <c r="Y88" s="26">
        <f t="shared" ca="1" si="56"/>
        <v>5222.2222222222226</v>
      </c>
      <c r="Z88" s="26">
        <f t="shared" ca="1" si="56"/>
        <v>6035.7142857142853</v>
      </c>
      <c r="AA88" s="26">
        <f t="shared" ca="1" si="56"/>
        <v>6068.9655172413795</v>
      </c>
      <c r="AB88" s="26">
        <f t="shared" ca="1" si="56"/>
        <v>7366.666666666667</v>
      </c>
      <c r="AC88" s="26">
        <f t="shared" ca="1" si="56"/>
        <v>6933.333333333333</v>
      </c>
      <c r="AD88" s="26">
        <f t="shared" ca="1" si="56"/>
        <v>8516.1290322580644</v>
      </c>
      <c r="AE88" s="26">
        <f t="shared" ca="1" si="56"/>
        <v>9562.5</v>
      </c>
      <c r="AF88" s="26">
        <f t="shared" ca="1" si="56"/>
        <v>8656.25</v>
      </c>
      <c r="AG88" s="26">
        <f t="shared" ca="1" si="56"/>
        <v>10151.515151515152</v>
      </c>
      <c r="AH88" s="26">
        <f t="shared" ca="1" si="56"/>
        <v>10676.470588235294</v>
      </c>
      <c r="AI88" s="26">
        <f t="shared" ca="1" si="56"/>
        <v>11529.411764705883</v>
      </c>
      <c r="AJ88" s="26">
        <f t="shared" ca="1" si="56"/>
        <v>11666.666666666666</v>
      </c>
      <c r="AK88" s="26">
        <f t="shared" ca="1" si="56"/>
        <v>12861.111111111111</v>
      </c>
      <c r="AL88" s="26">
        <f t="shared" ca="1" si="56"/>
        <v>13054.054054054053</v>
      </c>
      <c r="AM88" s="26">
        <f t="shared" ca="1" si="56"/>
        <v>13435.897435897436</v>
      </c>
      <c r="AN88" s="26">
        <f t="shared" ca="1" si="56"/>
        <v>13975</v>
      </c>
      <c r="AO88" s="26">
        <f t="shared" ca="1" si="56"/>
        <v>14195.121951219513</v>
      </c>
      <c r="AP88" s="26">
        <f t="shared" ca="1" si="56"/>
        <v>14952.380952380952</v>
      </c>
      <c r="AQ88" s="26">
        <f t="shared" ca="1" si="56"/>
        <v>16142.857142857143</v>
      </c>
      <c r="AS88" s="25">
        <f ca="1">SUM(H88:J88)/AS87</f>
        <v>184.44444444444443</v>
      </c>
      <c r="AT88" s="25">
        <f ca="1">SUM(K88:M88)/AT87</f>
        <v>233.05266162409018</v>
      </c>
      <c r="AU88" s="25">
        <f ca="1">SUM(N88:P88)/AU87</f>
        <v>335.69353667392886</v>
      </c>
      <c r="AV88" s="25">
        <f ca="1">SUM(Q88:S88)/AV87</f>
        <v>412.17925766797947</v>
      </c>
      <c r="AW88" s="25">
        <f ca="1">SUM(T88:V88)/AW87</f>
        <v>441.17575757575759</v>
      </c>
      <c r="AX88" s="25">
        <f ca="1">SUM(W88:Y88)/AX87</f>
        <v>507.70285955471144</v>
      </c>
      <c r="AY88" s="25">
        <f ca="1">SUM(Z88:AB88)/AY87</f>
        <v>649.04488232074436</v>
      </c>
      <c r="AZ88" s="25">
        <f ca="1">SUM(AC88:AE88)/AZ87</f>
        <v>781.62382392473114</v>
      </c>
      <c r="BA88" s="25">
        <f ca="1">SUM(AF88:AH88)/BA87</f>
        <v>867.18340411030727</v>
      </c>
      <c r="BB88" s="25">
        <f ca="1">SUM(AI88:AK88)/BB87</f>
        <v>1001.5885984023239</v>
      </c>
      <c r="BC88" s="25">
        <f ca="1">SUM(AL88:AN88)/BC87</f>
        <v>1011.6237872487873</v>
      </c>
      <c r="BD88" s="25">
        <f ca="1">SUM(AO88:AQ88)/BD87</f>
        <v>1078.3419058680383</v>
      </c>
      <c r="BF88" s="27">
        <f ca="1">SUM(H88:S88)/BF87</f>
        <v>943.11570373047584</v>
      </c>
      <c r="BG88" s="27">
        <f ca="1">SUM(T88:AE88)/BG87</f>
        <v>2163.1462494557773</v>
      </c>
      <c r="BH88" s="27">
        <f ca="1">SUM(AF88:AQ88)/BH87</f>
        <v>3602.3032575867428</v>
      </c>
    </row>
    <row r="89" spans="1:60">
      <c r="B89" s="1" t="s">
        <v>4</v>
      </c>
      <c r="H89" s="26">
        <f t="shared" ref="H89:AQ89" ca="1" si="57">IF(ISNUMBER(H19/H87),H19/H87,"n/a ")</f>
        <v>21195.357142857141</v>
      </c>
      <c r="I89" s="26">
        <f t="shared" ca="1" si="57"/>
        <v>18097.222222222223</v>
      </c>
      <c r="J89" s="26">
        <f t="shared" ca="1" si="57"/>
        <v>19373.5</v>
      </c>
      <c r="K89" s="26">
        <f t="shared" ca="1" si="57"/>
        <v>18001.25</v>
      </c>
      <c r="L89" s="26">
        <f t="shared" ca="1" si="57"/>
        <v>15977.5</v>
      </c>
      <c r="M89" s="26">
        <f t="shared" ca="1" si="57"/>
        <v>17508.035714285714</v>
      </c>
      <c r="N89" s="26">
        <f t="shared" ca="1" si="57"/>
        <v>15439.154411764706</v>
      </c>
      <c r="O89" s="26">
        <f t="shared" ca="1" si="57"/>
        <v>16285.036764705883</v>
      </c>
      <c r="P89" s="26">
        <f t="shared" ca="1" si="57"/>
        <v>17476.770833333332</v>
      </c>
      <c r="Q89" s="26">
        <f t="shared" ca="1" si="57"/>
        <v>15845.756578947368</v>
      </c>
      <c r="R89" s="26">
        <f t="shared" ca="1" si="57"/>
        <v>15271.65625</v>
      </c>
      <c r="S89" s="26">
        <f t="shared" ca="1" si="57"/>
        <v>16049.375</v>
      </c>
      <c r="T89" s="26">
        <f t="shared" ca="1" si="57"/>
        <v>15909.859090909093</v>
      </c>
      <c r="U89" s="26">
        <f t="shared" ca="1" si="57"/>
        <v>15347.742708333333</v>
      </c>
      <c r="V89" s="26">
        <f t="shared" ca="1" si="57"/>
        <v>16385.370999999999</v>
      </c>
      <c r="W89" s="26">
        <f t="shared" ca="1" si="57"/>
        <v>15921.922596153845</v>
      </c>
      <c r="X89" s="26">
        <f t="shared" ca="1" si="57"/>
        <v>15341.642592592594</v>
      </c>
      <c r="Y89" s="26">
        <f t="shared" ca="1" si="57"/>
        <v>16192.233333333335</v>
      </c>
      <c r="Z89" s="26">
        <f t="shared" ca="1" si="57"/>
        <v>15220.324776785714</v>
      </c>
      <c r="AA89" s="26">
        <f t="shared" ca="1" si="57"/>
        <v>14903.632543103447</v>
      </c>
      <c r="AB89" s="26">
        <f t="shared" ca="1" si="57"/>
        <v>14803.641041666669</v>
      </c>
      <c r="AC89" s="26">
        <f t="shared" ca="1" si="57"/>
        <v>13849.861875000001</v>
      </c>
      <c r="AD89" s="26">
        <f t="shared" ca="1" si="57"/>
        <v>14053.642540322582</v>
      </c>
      <c r="AE89" s="26">
        <f t="shared" ca="1" si="57"/>
        <v>14782.811914062502</v>
      </c>
      <c r="AF89" s="26">
        <f t="shared" ca="1" si="57"/>
        <v>13777.372851562501</v>
      </c>
      <c r="AG89" s="26">
        <f t="shared" ca="1" si="57"/>
        <v>13688.160037878788</v>
      </c>
      <c r="AH89" s="26">
        <f t="shared" ca="1" si="57"/>
        <v>14306.022242647057</v>
      </c>
      <c r="AI89" s="26">
        <f t="shared" ca="1" si="57"/>
        <v>13991.227022058823</v>
      </c>
      <c r="AJ89" s="26">
        <f t="shared" ca="1" si="57"/>
        <v>13759.373090277779</v>
      </c>
      <c r="AK89" s="26">
        <f t="shared" ca="1" si="57"/>
        <v>14231.873090277779</v>
      </c>
      <c r="AL89" s="26">
        <f t="shared" ca="1" si="57"/>
        <v>13676.134966216217</v>
      </c>
      <c r="AM89" s="26">
        <f t="shared" ca="1" si="57"/>
        <v>13602.65080128205</v>
      </c>
      <c r="AN89" s="26">
        <f t="shared" ca="1" si="57"/>
        <v>14067.962968750002</v>
      </c>
      <c r="AO89" s="26">
        <f t="shared" ca="1" si="57"/>
        <v>13303.927286585367</v>
      </c>
      <c r="AP89" s="26">
        <f t="shared" ca="1" si="57"/>
        <v>13386.826934523811</v>
      </c>
      <c r="AQ89" s="26">
        <f t="shared" ca="1" si="57"/>
        <v>14000.326041666669</v>
      </c>
      <c r="AS89" s="25">
        <f ca="1">SUM(H89:J89)/AS87</f>
        <v>5866.6079365079368</v>
      </c>
      <c r="AT89" s="25">
        <f ca="1">SUM(K89:M89)/AS87</f>
        <v>5148.6785714285706</v>
      </c>
      <c r="AU89" s="25">
        <f ca="1">SUM(N89:P89)/AS87</f>
        <v>4920.0962009803916</v>
      </c>
      <c r="AV89" s="25">
        <f ca="1">SUM(Q89:S89)/AS87</f>
        <v>4716.6787828947363</v>
      </c>
      <c r="AW89" s="25">
        <f ca="1">SUM(T89:V89)/AS87</f>
        <v>4764.2972799242425</v>
      </c>
      <c r="AX89" s="25">
        <f ca="1">SUM(W89:Y89)/AS87</f>
        <v>4745.5798522079776</v>
      </c>
      <c r="AY89" s="25">
        <f ca="1">SUM(Z89:AB89)/AS87</f>
        <v>4492.7598361555829</v>
      </c>
      <c r="AZ89" s="25">
        <f ca="1">SUM(AC89:AE89)/AS87</f>
        <v>4268.6316329385081</v>
      </c>
      <c r="BA89" s="25">
        <f ca="1">SUM(AF89:AH89)/BA87</f>
        <v>1228.5751509437748</v>
      </c>
      <c r="BB89" s="25">
        <f ca="1">SUM(AI89:AK89)/BB87</f>
        <v>1166.1798111837327</v>
      </c>
      <c r="BC89" s="25">
        <f ca="1">SUM(AL89:AN89)/BC87</f>
        <v>1033.6687184062066</v>
      </c>
      <c r="BD89" s="25">
        <f ca="1">SUM(AO89:AQ89)/BD87</f>
        <v>968.83524435180584</v>
      </c>
      <c r="BF89" s="24">
        <f ca="1">SUM(AS89:AV89)</f>
        <v>20652.061491811633</v>
      </c>
      <c r="BG89" s="24">
        <f ca="1">SUM(AW89:AZ89)</f>
        <v>18271.268601226311</v>
      </c>
      <c r="BH89" s="24">
        <f ca="1">SUM(BA89:BD89)</f>
        <v>4397.2589248855202</v>
      </c>
    </row>
    <row r="90" spans="1:60">
      <c r="B90" s="1" t="s">
        <v>3</v>
      </c>
      <c r="H90" s="20">
        <f t="shared" ref="H90:AQ90" ca="1" si="58">SUM(H19,H9)</f>
        <v>148367.5</v>
      </c>
      <c r="I90" s="20">
        <f t="shared" ca="1" si="58"/>
        <v>168575</v>
      </c>
      <c r="J90" s="20">
        <f t="shared" ca="1" si="58"/>
        <v>194535</v>
      </c>
      <c r="K90" s="20">
        <f t="shared" ca="1" si="58"/>
        <v>204613.75</v>
      </c>
      <c r="L90" s="20">
        <f t="shared" ca="1" si="58"/>
        <v>209507.5</v>
      </c>
      <c r="M90" s="20">
        <f t="shared" ca="1" si="58"/>
        <v>247112.5</v>
      </c>
      <c r="N90" s="20">
        <f t="shared" ca="1" si="58"/>
        <v>276065.625</v>
      </c>
      <c r="O90" s="20">
        <f t="shared" ca="1" si="58"/>
        <v>280845.625</v>
      </c>
      <c r="P90" s="20">
        <f t="shared" ca="1" si="58"/>
        <v>324681.875</v>
      </c>
      <c r="Q90" s="20">
        <f t="shared" ca="1" si="58"/>
        <v>317969.375</v>
      </c>
      <c r="R90" s="20">
        <f t="shared" ca="1" si="58"/>
        <v>312933.125</v>
      </c>
      <c r="S90" s="20">
        <f t="shared" ca="1" si="58"/>
        <v>350736.875</v>
      </c>
      <c r="T90" s="20">
        <f t="shared" ca="1" si="58"/>
        <v>359316.9</v>
      </c>
      <c r="U90" s="20">
        <f t="shared" ca="1" si="58"/>
        <v>395345.82500000001</v>
      </c>
      <c r="V90" s="20">
        <f t="shared" ca="1" si="58"/>
        <v>428034.27500000002</v>
      </c>
      <c r="W90" s="20">
        <f t="shared" ca="1" si="58"/>
        <v>433869.98749999999</v>
      </c>
      <c r="X90" s="20">
        <f t="shared" ca="1" si="58"/>
        <v>435624.35000000003</v>
      </c>
      <c r="Y90" s="20">
        <f t="shared" ca="1" si="58"/>
        <v>465690.30000000005</v>
      </c>
      <c r="Z90" s="20">
        <f t="shared" ca="1" si="58"/>
        <v>462669.09375</v>
      </c>
      <c r="AA90" s="20">
        <f t="shared" ca="1" si="58"/>
        <v>466205.34375</v>
      </c>
      <c r="AB90" s="20">
        <f t="shared" ca="1" si="58"/>
        <v>492209.23125000007</v>
      </c>
      <c r="AC90" s="20">
        <f t="shared" ca="1" si="58"/>
        <v>450695.85625000001</v>
      </c>
      <c r="AD90" s="20">
        <f t="shared" ca="1" si="58"/>
        <v>490062.91875000007</v>
      </c>
      <c r="AE90" s="20">
        <f t="shared" ca="1" si="58"/>
        <v>537649.98125000007</v>
      </c>
      <c r="AF90" s="20">
        <f t="shared" ca="1" si="58"/>
        <v>482575.93125000002</v>
      </c>
      <c r="AG90" s="20">
        <f t="shared" ca="1" si="58"/>
        <v>512409.28125</v>
      </c>
      <c r="AH90" s="20">
        <f t="shared" ca="1" si="58"/>
        <v>551104.75624999998</v>
      </c>
      <c r="AI90" s="20">
        <f t="shared" ca="1" si="58"/>
        <v>544501.71875</v>
      </c>
      <c r="AJ90" s="20">
        <f t="shared" ca="1" si="58"/>
        <v>568137.43125000002</v>
      </c>
      <c r="AK90" s="20">
        <f t="shared" ca="1" si="58"/>
        <v>595047.43125000002</v>
      </c>
      <c r="AL90" s="20">
        <f t="shared" ca="1" si="58"/>
        <v>587916.99375000002</v>
      </c>
      <c r="AM90" s="20">
        <f t="shared" ca="1" si="58"/>
        <v>622103.38124999998</v>
      </c>
      <c r="AN90" s="20">
        <f t="shared" ca="1" si="58"/>
        <v>659418.51875000005</v>
      </c>
      <c r="AO90" s="20">
        <f t="shared" ca="1" si="58"/>
        <v>641661.01875000005</v>
      </c>
      <c r="AP90" s="20">
        <f t="shared" ca="1" si="58"/>
        <v>668646.73125000007</v>
      </c>
      <c r="AQ90" s="20">
        <f t="shared" ca="1" si="58"/>
        <v>705413.69375000009</v>
      </c>
      <c r="AS90" s="19">
        <f ca="1">SUM(H90:J90)</f>
        <v>511477.5</v>
      </c>
      <c r="AT90" s="19">
        <f ca="1">SUM(K90:M90)</f>
        <v>661233.75</v>
      </c>
      <c r="AU90" s="19">
        <f ca="1">SUM(N90:P90)</f>
        <v>881593.125</v>
      </c>
      <c r="AV90" s="19">
        <f ca="1">SUM(Q90:S90)</f>
        <v>981639.375</v>
      </c>
      <c r="AW90" s="19">
        <f ca="1">SUM(T90:V90)</f>
        <v>1182697</v>
      </c>
      <c r="AX90" s="19">
        <f ca="1">SUM(W90:Y90)</f>
        <v>1335184.6375000002</v>
      </c>
      <c r="AY90" s="19">
        <f ca="1">SUM(Z90:AB90)</f>
        <v>1421083.6687500002</v>
      </c>
      <c r="AZ90" s="19">
        <f ca="1">SUM(AC90:AE90)</f>
        <v>1478408.7562500001</v>
      </c>
      <c r="BA90" s="18">
        <f ca="1">SUM(AF90:AH90)</f>
        <v>1546089.96875</v>
      </c>
      <c r="BB90" s="18">
        <f ca="1">SUM(AI90:AK90)</f>
        <v>1707686.5812499998</v>
      </c>
      <c r="BC90" s="18">
        <f ca="1">SUM(AL90:AN90)</f>
        <v>1869438.89375</v>
      </c>
      <c r="BD90" s="18">
        <f ca="1">SUM(AO90:AQ90)</f>
        <v>2015721.4437500001</v>
      </c>
      <c r="BF90" s="18">
        <f ca="1">SUM(AS90:AV90)</f>
        <v>3035943.75</v>
      </c>
      <c r="BG90" s="18">
        <f ca="1">SUM(AW90:AZ90)</f>
        <v>5417374.0625</v>
      </c>
      <c r="BH90" s="18">
        <f ca="1">SUM(BA90:BD90)</f>
        <v>7138936.8874999993</v>
      </c>
    </row>
    <row r="91" spans="1:60">
      <c r="AS91" s="23"/>
      <c r="AT91" s="23"/>
      <c r="AU91" s="23"/>
      <c r="AV91" s="23"/>
      <c r="AW91" s="23"/>
      <c r="AX91" s="23"/>
      <c r="AY91" s="23"/>
      <c r="AZ91" s="23"/>
      <c r="BA91" s="22"/>
      <c r="BB91" s="22"/>
      <c r="BC91" s="22"/>
      <c r="BD91" s="22"/>
      <c r="BF91" s="21"/>
      <c r="BG91" s="21"/>
      <c r="BH91" s="21"/>
    </row>
    <row r="92" spans="1:60">
      <c r="B92" s="1" t="s">
        <v>2</v>
      </c>
      <c r="H92" s="20">
        <f>Staffing!H117</f>
        <v>73167.500000000015</v>
      </c>
      <c r="I92" s="20">
        <f>Staffing!I117</f>
        <v>90965.000000000015</v>
      </c>
      <c r="J92" s="20">
        <f>Staffing!J117</f>
        <v>102830.00000000001</v>
      </c>
      <c r="K92" s="20">
        <f>Staffing!K117</f>
        <v>111728.75000000001</v>
      </c>
      <c r="L92" s="20">
        <f>Staffing!L117</f>
        <v>124582.5</v>
      </c>
      <c r="M92" s="20">
        <f>Staffing!M117</f>
        <v>136447.5</v>
      </c>
      <c r="N92" s="20">
        <f>Staffing!N117</f>
        <v>165615.625</v>
      </c>
      <c r="O92" s="20">
        <f>Staffing!O117</f>
        <v>165615.625</v>
      </c>
      <c r="P92" s="20">
        <f>Staffing!P117</f>
        <v>172536.87499999997</v>
      </c>
      <c r="Q92" s="20">
        <f>Staffing!Q117</f>
        <v>182424.375</v>
      </c>
      <c r="R92" s="20">
        <f>Staffing!R117</f>
        <v>187368.125</v>
      </c>
      <c r="S92" s="20">
        <f>Staffing!S117</f>
        <v>192311.87500000003</v>
      </c>
      <c r="T92" s="20">
        <f>Staffing!T117</f>
        <v>206371.90000000002</v>
      </c>
      <c r="U92" s="20">
        <f>Staffing!U117</f>
        <v>222725.82500000001</v>
      </c>
      <c r="V92" s="20">
        <f>Staffing!V117</f>
        <v>229014.27500000002</v>
      </c>
      <c r="W92" s="20">
        <f>Staffing!W117</f>
        <v>238179.98750000002</v>
      </c>
      <c r="X92" s="20">
        <f>Staffing!X117</f>
        <v>247464.35</v>
      </c>
      <c r="Y92" s="20">
        <f>Staffing!Y117</f>
        <v>247820.30000000002</v>
      </c>
      <c r="Z92" s="20">
        <f>Staffing!Z117</f>
        <v>253639.09375000006</v>
      </c>
      <c r="AA92" s="20">
        <f>Staffing!AA117</f>
        <v>260560.34375</v>
      </c>
      <c r="AB92" s="20">
        <f>Staffing!AB117</f>
        <v>267689.23125000001</v>
      </c>
      <c r="AC92" s="20">
        <f>Staffing!AC117</f>
        <v>267985.85625000001</v>
      </c>
      <c r="AD92" s="20">
        <f>Staffing!AD117</f>
        <v>277032.91875000001</v>
      </c>
      <c r="AE92" s="20">
        <f>Staffing!AE117</f>
        <v>286079.98125000007</v>
      </c>
      <c r="AF92" s="20">
        <f>Staffing!AF117</f>
        <v>286435.93125000008</v>
      </c>
      <c r="AG92" s="20">
        <f>Staffing!AG117</f>
        <v>295809.28125000006</v>
      </c>
      <c r="AH92" s="20">
        <f>Staffing!AH117</f>
        <v>301919.75625000003</v>
      </c>
      <c r="AI92" s="20">
        <f>Staffing!AI117</f>
        <v>302186.71875000006</v>
      </c>
      <c r="AJ92" s="20">
        <f>Staffing!AJ117</f>
        <v>319262.43125000002</v>
      </c>
      <c r="AK92" s="20">
        <f>Staffing!AK117</f>
        <v>319262.43125000002</v>
      </c>
      <c r="AL92" s="20">
        <f>Staffing!AL117</f>
        <v>326331.99375000002</v>
      </c>
      <c r="AM92" s="20">
        <f>Staffing!AM117</f>
        <v>343348.38125000003</v>
      </c>
      <c r="AN92" s="20">
        <f>Staffing!AN117</f>
        <v>349488.51875000005</v>
      </c>
      <c r="AO92" s="20">
        <f>Staffing!AO117</f>
        <v>355421.01875000005</v>
      </c>
      <c r="AP92" s="20">
        <f>Staffing!AP117</f>
        <v>364586.73125000007</v>
      </c>
      <c r="AQ92" s="20">
        <f>Staffing!AQ117</f>
        <v>364853.69375000003</v>
      </c>
      <c r="AR92" s="17"/>
      <c r="AS92" s="19">
        <f>SUM(H92:J92)</f>
        <v>266962.50000000006</v>
      </c>
      <c r="AT92" s="19">
        <f>SUM(K92:M92)</f>
        <v>372758.75</v>
      </c>
      <c r="AU92" s="19">
        <f>SUM(N92:P92)</f>
        <v>503768.125</v>
      </c>
      <c r="AV92" s="19">
        <f>SUM(Q92:S92)</f>
        <v>562104.375</v>
      </c>
      <c r="AW92" s="19">
        <f>SUM(T92:V92)</f>
        <v>658112</v>
      </c>
      <c r="AX92" s="19">
        <f>SUM(W92:Y92)</f>
        <v>733464.63750000007</v>
      </c>
      <c r="AY92" s="19">
        <f>SUM(Z92:AB92)</f>
        <v>781888.66875000007</v>
      </c>
      <c r="AZ92" s="19">
        <f>SUM(AC92:AE92)</f>
        <v>831098.75625000009</v>
      </c>
      <c r="BA92" s="18">
        <f>SUM(AF92:AH92)</f>
        <v>884164.96875000023</v>
      </c>
      <c r="BB92" s="18">
        <f>SUM(AI92:AK92)</f>
        <v>940711.58125000016</v>
      </c>
      <c r="BC92" s="18">
        <f>SUM(AL92:AN92)</f>
        <v>1019168.89375</v>
      </c>
      <c r="BD92" s="18">
        <f>SUM(AO92:AQ92)</f>
        <v>1084861.4437500001</v>
      </c>
      <c r="BE92" s="17"/>
      <c r="BF92" s="16">
        <f>SUM(AS92:AV92)</f>
        <v>1705593.75</v>
      </c>
      <c r="BG92" s="16">
        <f>SUM(AW92:AZ92)</f>
        <v>3004564.0625000005</v>
      </c>
      <c r="BH92" s="16">
        <f>SUM(BA92:BD92)</f>
        <v>3928906.8875000007</v>
      </c>
    </row>
    <row r="93" spans="1:60">
      <c r="B93" s="1" t="s">
        <v>1</v>
      </c>
      <c r="H93" s="15">
        <f t="shared" ref="H93:AQ93" ca="1" si="59">H92/H19</f>
        <v>0.49315045410888514</v>
      </c>
      <c r="I93" s="15">
        <f t="shared" ca="1" si="59"/>
        <v>0.55849577897160407</v>
      </c>
      <c r="J93" s="15">
        <f t="shared" ca="1" si="59"/>
        <v>0.53077657625106467</v>
      </c>
      <c r="K93" s="15">
        <f t="shared" ca="1" si="59"/>
        <v>0.56424743231215013</v>
      </c>
      <c r="L93" s="15">
        <f t="shared" ca="1" si="59"/>
        <v>0.59979779256887689</v>
      </c>
      <c r="M93" s="15">
        <f t="shared" ca="1" si="59"/>
        <v>0.55667295629557856</v>
      </c>
      <c r="N93" s="15">
        <f t="shared" ca="1" si="59"/>
        <v>0.63099929752705708</v>
      </c>
      <c r="O93" s="15">
        <f t="shared" ca="1" si="59"/>
        <v>0.59822373931320028</v>
      </c>
      <c r="P93" s="15">
        <f t="shared" ca="1" si="59"/>
        <v>0.54846413195292953</v>
      </c>
      <c r="Q93" s="15">
        <f t="shared" ca="1" si="59"/>
        <v>0.60592139270226342</v>
      </c>
      <c r="R93" s="15">
        <f t="shared" ca="1" si="59"/>
        <v>0.61345057121751279</v>
      </c>
      <c r="S93" s="15">
        <f t="shared" ca="1" si="59"/>
        <v>0.5705959474018979</v>
      </c>
      <c r="T93" s="15">
        <f t="shared" ca="1" si="59"/>
        <v>0.58960553047581421</v>
      </c>
      <c r="U93" s="15">
        <f t="shared" ca="1" si="59"/>
        <v>0.60466499111263172</v>
      </c>
      <c r="V93" s="15">
        <f t="shared" ca="1" si="59"/>
        <v>0.55907009978596156</v>
      </c>
      <c r="W93" s="15">
        <f t="shared" ca="1" si="59"/>
        <v>0.57535568928170189</v>
      </c>
      <c r="X93" s="15">
        <f t="shared" ca="1" si="59"/>
        <v>0.59741623108346964</v>
      </c>
      <c r="Y93" s="15">
        <f t="shared" ca="1" si="59"/>
        <v>0.56684766336307091</v>
      </c>
      <c r="Z93" s="15">
        <f t="shared" ca="1" si="59"/>
        <v>0.59516069435760222</v>
      </c>
      <c r="AA93" s="15">
        <f t="shared" ca="1" si="59"/>
        <v>0.60286238362826816</v>
      </c>
      <c r="AB93" s="15">
        <f t="shared" ca="1" si="59"/>
        <v>0.60275538631916237</v>
      </c>
      <c r="AC93" s="15">
        <f t="shared" ca="1" si="59"/>
        <v>0.6449784088550703</v>
      </c>
      <c r="AD93" s="15">
        <f t="shared" ca="1" si="59"/>
        <v>0.63588822189609395</v>
      </c>
      <c r="AE93" s="15">
        <f t="shared" ca="1" si="59"/>
        <v>0.60475635258256344</v>
      </c>
      <c r="AF93" s="15">
        <f t="shared" ca="1" si="59"/>
        <v>0.6496973659638855</v>
      </c>
      <c r="AG93" s="15">
        <f t="shared" ca="1" si="59"/>
        <v>0.65486651155676256</v>
      </c>
      <c r="AH93" s="15">
        <f t="shared" ca="1" si="59"/>
        <v>0.62071711341330049</v>
      </c>
      <c r="AI93" s="15">
        <f t="shared" ca="1" si="59"/>
        <v>0.63524411798228353</v>
      </c>
      <c r="AJ93" s="15">
        <f t="shared" ca="1" si="59"/>
        <v>0.64453524225764836</v>
      </c>
      <c r="AK93" s="15">
        <f t="shared" ca="1" si="59"/>
        <v>0.62313659008903255</v>
      </c>
      <c r="AL93" s="15">
        <f t="shared" ca="1" si="59"/>
        <v>0.64490323009038275</v>
      </c>
      <c r="AM93" s="15">
        <f t="shared" ca="1" si="59"/>
        <v>0.64721242763992293</v>
      </c>
      <c r="AN93" s="15">
        <f t="shared" ca="1" si="59"/>
        <v>0.62107164968791073</v>
      </c>
      <c r="AO93" s="15">
        <f t="shared" ca="1" si="59"/>
        <v>0.65159746807296481</v>
      </c>
      <c r="AP93" s="15">
        <f t="shared" ca="1" si="59"/>
        <v>0.64844615537282424</v>
      </c>
      <c r="AQ93" s="15">
        <f t="shared" ca="1" si="59"/>
        <v>0.62048502888288382</v>
      </c>
      <c r="AR93" s="14"/>
      <c r="AS93" s="13">
        <f t="shared" ref="AS93:BD93" ca="1" si="60">AS92/AS19</f>
        <v>0.52866216811640132</v>
      </c>
      <c r="AT93" s="13">
        <f t="shared" ca="1" si="60"/>
        <v>0.57274035035829041</v>
      </c>
      <c r="AU93" s="13">
        <f t="shared" ca="1" si="60"/>
        <v>0.58996625016743165</v>
      </c>
      <c r="AV93" s="13">
        <f t="shared" ca="1" si="60"/>
        <v>0.59574024136512582</v>
      </c>
      <c r="AW93" s="13">
        <f t="shared" ca="1" si="60"/>
        <v>0.58343417580011292</v>
      </c>
      <c r="AX93" s="13">
        <f t="shared" ca="1" si="60"/>
        <v>0.57963769731636239</v>
      </c>
      <c r="AY93" s="13">
        <f t="shared" ca="1" si="60"/>
        <v>0.60030592897981006</v>
      </c>
      <c r="AZ93" s="13">
        <f t="shared" ca="1" si="60"/>
        <v>0.62761913658052815</v>
      </c>
      <c r="BA93" s="13">
        <f t="shared" ca="1" si="60"/>
        <v>0.6411685282609132</v>
      </c>
      <c r="BB93" s="13">
        <f t="shared" ca="1" si="60"/>
        <v>0.63416481795142987</v>
      </c>
      <c r="BC93" s="13">
        <f t="shared" ca="1" si="60"/>
        <v>0.63728370897745368</v>
      </c>
      <c r="BD93" s="13">
        <f t="shared" ca="1" si="60"/>
        <v>0.6397639469315699</v>
      </c>
      <c r="BE93" s="12"/>
      <c r="BF93" s="11">
        <f ca="1">BF92/BF19</f>
        <v>0.57753233203320919</v>
      </c>
      <c r="BG93" s="11">
        <f ca="1">BG92/BG19</f>
        <v>0.59850990744222721</v>
      </c>
      <c r="BH93" s="11">
        <f ca="1">BH92/BH19</f>
        <v>0.63808541895378001</v>
      </c>
    </row>
    <row r="94" spans="1:60" ht="5.25" customHeight="1" thickBot="1">
      <c r="A94" s="1" t="s">
        <v>0</v>
      </c>
      <c r="B94" s="7"/>
      <c r="C94" s="7"/>
      <c r="D94" s="7"/>
      <c r="E94" s="7"/>
      <c r="F94" s="10"/>
      <c r="G94" s="7"/>
      <c r="H94" s="9"/>
      <c r="I94" s="7"/>
      <c r="J94" s="7"/>
      <c r="K94" s="8"/>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S94" s="6"/>
      <c r="AT94" s="6"/>
      <c r="AU94" s="6"/>
      <c r="AV94" s="6"/>
      <c r="AW94" s="6"/>
      <c r="AX94" s="6"/>
      <c r="AY94" s="6"/>
      <c r="AZ94" s="6"/>
      <c r="BA94" s="6"/>
      <c r="BB94" s="6"/>
      <c r="BC94" s="6"/>
      <c r="BD94" s="6"/>
      <c r="BF94" s="6"/>
      <c r="BG94" s="6"/>
      <c r="BH94" s="6"/>
    </row>
    <row r="95" spans="1:60" ht="13.5" thickTop="1">
      <c r="H95" s="5"/>
    </row>
    <row r="148" spans="8:8">
      <c r="H148" s="5"/>
    </row>
    <row r="149" spans="8:8">
      <c r="H149" s="5"/>
    </row>
    <row r="150" spans="8:8">
      <c r="H150" s="5"/>
    </row>
    <row r="151" spans="8:8">
      <c r="H151" s="5"/>
    </row>
    <row r="152" spans="8:8">
      <c r="H152" s="5"/>
    </row>
    <row r="153" spans="8:8">
      <c r="H153" s="5"/>
    </row>
    <row r="154" spans="8:8">
      <c r="H154" s="5"/>
    </row>
    <row r="155" spans="8:8">
      <c r="H155" s="5"/>
    </row>
    <row r="156" spans="8:8">
      <c r="H156" s="5"/>
    </row>
    <row r="157" spans="8:8">
      <c r="H157" s="5"/>
    </row>
    <row r="158" spans="8:8">
      <c r="H158" s="5"/>
    </row>
    <row r="159" spans="8:8">
      <c r="H159" s="5"/>
    </row>
    <row r="160" spans="8:8">
      <c r="H160" s="5"/>
    </row>
    <row r="161" spans="8:8">
      <c r="H161" s="5"/>
    </row>
    <row r="162" spans="8:8">
      <c r="H162" s="5"/>
    </row>
    <row r="163" spans="8:8">
      <c r="H163" s="5"/>
    </row>
    <row r="164" spans="8:8">
      <c r="H164" s="5"/>
    </row>
    <row r="165" spans="8:8">
      <c r="H165" s="5"/>
    </row>
    <row r="166" spans="8:8">
      <c r="H166" s="5"/>
    </row>
    <row r="167" spans="8:8">
      <c r="H167" s="5"/>
    </row>
    <row r="168" spans="8:8">
      <c r="H168" s="5"/>
    </row>
    <row r="169" spans="8:8">
      <c r="H169" s="5"/>
    </row>
    <row r="170" spans="8:8">
      <c r="H170" s="5"/>
    </row>
    <row r="171" spans="8:8">
      <c r="H171" s="5"/>
    </row>
    <row r="172" spans="8:8">
      <c r="H172" s="5"/>
    </row>
    <row r="173" spans="8:8">
      <c r="H173" s="5"/>
    </row>
    <row r="174" spans="8:8">
      <c r="H174" s="5"/>
    </row>
    <row r="175" spans="8:8">
      <c r="H175" s="5"/>
    </row>
    <row r="176" spans="8:8">
      <c r="H176" s="5"/>
    </row>
    <row r="177" spans="8:8">
      <c r="H177" s="5"/>
    </row>
    <row r="178" spans="8:8">
      <c r="H178" s="5"/>
    </row>
    <row r="179" spans="8:8">
      <c r="H179" s="5"/>
    </row>
    <row r="180" spans="8:8">
      <c r="H180" s="5"/>
    </row>
    <row r="181" spans="8:8">
      <c r="H181" s="5"/>
    </row>
    <row r="182" spans="8:8">
      <c r="H182" s="5"/>
    </row>
    <row r="183" spans="8:8">
      <c r="H183" s="5"/>
    </row>
  </sheetData>
  <mergeCells count="3">
    <mergeCell ref="B2:D2"/>
    <mergeCell ref="AS2:BD2"/>
    <mergeCell ref="BF2:BH2"/>
  </mergeCells>
  <dataValidations count="2">
    <dataValidation type="list" allowBlank="1" showInputMessage="1" showErrorMessage="1" sqref="D4">
      <formula1>$BK$2:$BK$4</formula1>
    </dataValidation>
    <dataValidation type="date" operator="greaterThan" allowBlank="1" showInputMessage="1" showErrorMessage="1" sqref="H4">
      <formula1>40179</formula1>
    </dataValidation>
  </dataValidations>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9" max="1048575" man="1"/>
    <brk id="44" max="3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AB1"/>
  <sheetViews>
    <sheetView showGridLines="0" zoomScale="90" zoomScaleNormal="90" zoomScaleSheetLayoutView="90" workbookViewId="0">
      <selection activeCell="N43" sqref="N43"/>
    </sheetView>
  </sheetViews>
  <sheetFormatPr defaultColWidth="9.140625" defaultRowHeight="12.75"/>
  <cols>
    <col min="1" max="1" width="1.7109375" style="1" customWidth="1"/>
    <col min="2" max="16384" width="9.140625" style="1"/>
  </cols>
  <sheetData>
    <row r="1" spans="2:28" ht="18.75">
      <c r="B1" s="130" t="s">
        <v>52</v>
      </c>
      <c r="C1" s="130"/>
      <c r="D1" s="126"/>
      <c r="E1" s="126"/>
      <c r="F1" s="130"/>
      <c r="G1" s="126"/>
      <c r="H1" s="126"/>
      <c r="I1" s="130"/>
      <c r="J1" s="126"/>
      <c r="K1" s="126"/>
      <c r="L1" s="130"/>
      <c r="M1" s="126"/>
      <c r="N1" s="126"/>
      <c r="O1" s="126"/>
      <c r="P1" s="126"/>
      <c r="Q1" s="126"/>
      <c r="R1" s="126"/>
      <c r="S1" s="126"/>
      <c r="T1" s="126"/>
      <c r="U1" s="126"/>
      <c r="V1" s="126"/>
      <c r="W1" s="126"/>
      <c r="X1" s="126"/>
      <c r="Y1" s="126"/>
      <c r="Z1" s="126"/>
      <c r="AA1" s="126"/>
      <c r="AB1" s="12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30"/>
  <sheetViews>
    <sheetView showGridLines="0" zoomScale="90" zoomScaleNormal="90" workbookViewId="0">
      <selection activeCell="D3" sqref="D3"/>
    </sheetView>
  </sheetViews>
  <sheetFormatPr defaultColWidth="10.28515625" defaultRowHeight="15"/>
  <cols>
    <col min="1" max="1" width="1.7109375" style="131" customWidth="1"/>
    <col min="2" max="2" width="23.42578125" style="131" customWidth="1"/>
    <col min="3" max="3" width="12.5703125" style="131" customWidth="1"/>
    <col min="4" max="4" width="13.28515625" style="131" bestFit="1" customWidth="1"/>
    <col min="5" max="5" width="13.28515625" style="131" customWidth="1"/>
    <col min="6" max="6" width="26.28515625" style="131" customWidth="1"/>
    <col min="7" max="7" width="12.5703125" style="131" customWidth="1"/>
    <col min="8" max="8" width="13.28515625" style="131" bestFit="1" customWidth="1"/>
    <col min="9" max="9" width="13.42578125" style="131" customWidth="1"/>
    <col min="10" max="10" width="13.28515625" style="131" customWidth="1"/>
    <col min="11" max="15" width="12.42578125" style="131" customWidth="1"/>
    <col min="16" max="16384" width="10.28515625" style="131"/>
  </cols>
  <sheetData>
    <row r="1" spans="2:17" ht="18.75">
      <c r="B1" s="130" t="s">
        <v>53</v>
      </c>
      <c r="C1" s="126"/>
      <c r="D1" s="130"/>
      <c r="E1" s="126"/>
      <c r="F1" s="126"/>
      <c r="G1" s="130"/>
      <c r="H1" s="126"/>
      <c r="I1" s="126"/>
      <c r="J1" s="130"/>
      <c r="K1" s="126"/>
      <c r="L1" s="126"/>
      <c r="M1" s="130"/>
      <c r="N1" s="126"/>
      <c r="O1" s="126"/>
    </row>
    <row r="2" spans="2:17" ht="15.75" thickBot="1"/>
    <row r="3" spans="2:17" ht="30">
      <c r="B3" s="132" t="s">
        <v>54</v>
      </c>
      <c r="C3" s="133" t="s">
        <v>253</v>
      </c>
      <c r="D3" s="133" t="s">
        <v>254</v>
      </c>
      <c r="E3" s="134" t="s">
        <v>55</v>
      </c>
      <c r="F3" s="133" t="s">
        <v>56</v>
      </c>
      <c r="G3" s="133" t="s">
        <v>57</v>
      </c>
      <c r="H3" s="133" t="s">
        <v>58</v>
      </c>
      <c r="I3" s="133" t="s">
        <v>59</v>
      </c>
      <c r="J3" s="135" t="s">
        <v>252</v>
      </c>
    </row>
    <row r="4" spans="2:17" s="140" customFormat="1">
      <c r="B4" s="136" t="s">
        <v>46</v>
      </c>
      <c r="C4" s="137"/>
      <c r="D4" s="137"/>
      <c r="E4" s="138"/>
      <c r="F4" s="137"/>
      <c r="G4" s="137"/>
      <c r="H4" s="137"/>
      <c r="I4" s="137"/>
      <c r="J4" s="139"/>
    </row>
    <row r="5" spans="2:17" s="140" customFormat="1" ht="28.5" customHeight="1">
      <c r="B5" s="141" t="s">
        <v>46</v>
      </c>
      <c r="C5" s="142"/>
      <c r="D5" s="143"/>
      <c r="E5" s="143">
        <f>+C5-D5</f>
        <v>0</v>
      </c>
      <c r="F5" s="143"/>
      <c r="G5" s="143"/>
      <c r="H5" s="143"/>
      <c r="I5" s="143">
        <f>+G5-H5</f>
        <v>0</v>
      </c>
      <c r="J5" s="144"/>
    </row>
    <row r="6" spans="2:17" s="140" customFormat="1" ht="28.5" customHeight="1">
      <c r="B6" s="145" t="s">
        <v>45</v>
      </c>
      <c r="C6" s="146"/>
      <c r="D6" s="143"/>
      <c r="E6" s="146">
        <f>+C6-D6</f>
        <v>0</v>
      </c>
      <c r="F6" s="146"/>
      <c r="G6" s="146"/>
      <c r="H6" s="143"/>
      <c r="I6" s="146">
        <f>+G6-H6</f>
        <v>0</v>
      </c>
      <c r="J6" s="144"/>
    </row>
    <row r="7" spans="2:17" s="140" customFormat="1" ht="28.5" customHeight="1">
      <c r="B7" s="147" t="s">
        <v>44</v>
      </c>
      <c r="C7" s="148">
        <f>+C5-C6</f>
        <v>0</v>
      </c>
      <c r="D7" s="148">
        <f>+D5-D6</f>
        <v>0</v>
      </c>
      <c r="E7" s="148">
        <f>+C7-D7</f>
        <v>0</v>
      </c>
      <c r="F7" s="148"/>
      <c r="G7" s="148">
        <f>+G5-G6</f>
        <v>0</v>
      </c>
      <c r="H7" s="148">
        <f>+H5-H6</f>
        <v>0</v>
      </c>
      <c r="I7" s="148">
        <f>+G7-H7</f>
        <v>0</v>
      </c>
      <c r="J7" s="149"/>
    </row>
    <row r="8" spans="2:17">
      <c r="B8" s="136" t="s">
        <v>60</v>
      </c>
      <c r="C8" s="150"/>
      <c r="D8" s="151"/>
      <c r="E8" s="151"/>
      <c r="F8" s="151"/>
      <c r="G8" s="151"/>
      <c r="H8" s="151"/>
      <c r="I8" s="151"/>
      <c r="J8" s="152"/>
    </row>
    <row r="9" spans="2:17" ht="28.5" customHeight="1">
      <c r="B9" s="141" t="s">
        <v>233</v>
      </c>
      <c r="C9" s="143"/>
      <c r="D9" s="143"/>
      <c r="E9" s="143">
        <f t="shared" ref="E9:E14" si="0">+C9-D9</f>
        <v>0</v>
      </c>
      <c r="F9" s="153" t="s">
        <v>61</v>
      </c>
      <c r="G9" s="143"/>
      <c r="H9" s="143"/>
      <c r="I9" s="143">
        <f>+G9-H9</f>
        <v>0</v>
      </c>
      <c r="J9" s="144"/>
    </row>
    <row r="10" spans="2:17" ht="28.5" customHeight="1">
      <c r="B10" s="141" t="s">
        <v>234</v>
      </c>
      <c r="C10" s="143"/>
      <c r="D10" s="143"/>
      <c r="E10" s="143">
        <f t="shared" si="0"/>
        <v>0</v>
      </c>
      <c r="F10" s="143"/>
      <c r="G10" s="143"/>
      <c r="H10" s="143"/>
      <c r="I10" s="143">
        <f t="shared" ref="I10:I16" si="1">+G10-H10</f>
        <v>0</v>
      </c>
      <c r="J10" s="144"/>
    </row>
    <row r="11" spans="2:17" ht="28.5" customHeight="1">
      <c r="B11" s="141" t="s">
        <v>235</v>
      </c>
      <c r="C11" s="143"/>
      <c r="D11" s="143"/>
      <c r="E11" s="143">
        <f t="shared" si="0"/>
        <v>0</v>
      </c>
      <c r="F11" s="143"/>
      <c r="G11" s="143"/>
      <c r="H11" s="143"/>
      <c r="I11" s="143">
        <f t="shared" si="1"/>
        <v>0</v>
      </c>
      <c r="J11" s="144"/>
    </row>
    <row r="12" spans="2:17" ht="28.5" customHeight="1">
      <c r="B12" s="141" t="s">
        <v>236</v>
      </c>
      <c r="C12" s="143"/>
      <c r="D12" s="143"/>
      <c r="E12" s="143">
        <f t="shared" si="0"/>
        <v>0</v>
      </c>
      <c r="F12" s="143"/>
      <c r="G12" s="143"/>
      <c r="H12" s="143"/>
      <c r="I12" s="143">
        <f t="shared" si="1"/>
        <v>0</v>
      </c>
      <c r="J12" s="144"/>
    </row>
    <row r="13" spans="2:17" ht="28.5" customHeight="1">
      <c r="B13" s="141" t="s">
        <v>237</v>
      </c>
      <c r="C13" s="146"/>
      <c r="D13" s="143"/>
      <c r="E13" s="146">
        <f t="shared" si="0"/>
        <v>0</v>
      </c>
      <c r="F13" s="146"/>
      <c r="G13" s="146"/>
      <c r="H13" s="143"/>
      <c r="I13" s="146">
        <f t="shared" si="1"/>
        <v>0</v>
      </c>
      <c r="J13" s="144"/>
    </row>
    <row r="14" spans="2:17" ht="28.5" customHeight="1">
      <c r="B14" s="147" t="s">
        <v>62</v>
      </c>
      <c r="C14" s="148">
        <f>SUM(C9:C13)</f>
        <v>0</v>
      </c>
      <c r="D14" s="148">
        <f>SUM(D9:D13)</f>
        <v>0</v>
      </c>
      <c r="E14" s="148">
        <f t="shared" si="0"/>
        <v>0</v>
      </c>
      <c r="F14" s="154"/>
      <c r="G14" s="148">
        <f>SUM(G9:G13)</f>
        <v>0</v>
      </c>
      <c r="H14" s="148">
        <f>SUM(H9:H13)</f>
        <v>0</v>
      </c>
      <c r="I14" s="148">
        <f t="shared" si="1"/>
        <v>0</v>
      </c>
      <c r="J14" s="149">
        <f>SUM(J9:J13)</f>
        <v>0</v>
      </c>
    </row>
    <row r="15" spans="2:17" ht="9" customHeight="1">
      <c r="B15" s="155"/>
      <c r="C15" s="156"/>
      <c r="D15" s="156"/>
      <c r="E15" s="156"/>
      <c r="F15" s="157"/>
      <c r="G15" s="157"/>
      <c r="H15" s="156"/>
      <c r="I15" s="156"/>
      <c r="J15" s="158"/>
    </row>
    <row r="16" spans="2:17" s="140" customFormat="1" ht="28.5" customHeight="1">
      <c r="B16" s="147" t="s">
        <v>41</v>
      </c>
      <c r="C16" s="148">
        <f>+C7-C14</f>
        <v>0</v>
      </c>
      <c r="D16" s="148">
        <f>+D7-D14</f>
        <v>0</v>
      </c>
      <c r="E16" s="148">
        <f>+C16-D16</f>
        <v>0</v>
      </c>
      <c r="F16" s="148"/>
      <c r="G16" s="148">
        <f>+G7-G14</f>
        <v>0</v>
      </c>
      <c r="H16" s="148">
        <f>+H7-H14</f>
        <v>0</v>
      </c>
      <c r="I16" s="148">
        <f t="shared" si="1"/>
        <v>0</v>
      </c>
      <c r="J16" s="149">
        <f>+J7-J14</f>
        <v>0</v>
      </c>
      <c r="K16" s="131"/>
      <c r="L16" s="131"/>
      <c r="M16" s="131"/>
      <c r="N16" s="131"/>
      <c r="O16" s="131"/>
      <c r="P16" s="131"/>
      <c r="Q16" s="131"/>
    </row>
    <row r="17" spans="2:17" s="140" customFormat="1" ht="9" customHeight="1" thickBot="1">
      <c r="B17" s="136"/>
      <c r="C17" s="150"/>
      <c r="D17" s="151"/>
      <c r="E17" s="151"/>
      <c r="F17" s="151"/>
      <c r="G17" s="151"/>
      <c r="H17" s="151"/>
      <c r="I17" s="151"/>
      <c r="J17" s="152"/>
      <c r="K17" s="131"/>
      <c r="L17" s="131"/>
      <c r="M17" s="131"/>
      <c r="N17" s="131"/>
      <c r="O17" s="131"/>
      <c r="P17" s="131"/>
      <c r="Q17" s="131"/>
    </row>
    <row r="18" spans="2:17" ht="28.5" customHeight="1" thickBot="1">
      <c r="B18" s="159" t="s">
        <v>33</v>
      </c>
      <c r="C18" s="160"/>
      <c r="D18" s="160"/>
      <c r="E18" s="160">
        <f>+C18-D18</f>
        <v>0</v>
      </c>
      <c r="F18" s="160"/>
      <c r="G18" s="160"/>
      <c r="H18" s="160"/>
      <c r="I18" s="160"/>
      <c r="J18" s="161"/>
    </row>
    <row r="20" spans="2:17" ht="15.75">
      <c r="B20" s="162" t="s">
        <v>63</v>
      </c>
      <c r="C20" s="163"/>
      <c r="D20" s="163"/>
      <c r="E20" s="163"/>
      <c r="F20" s="163"/>
    </row>
    <row r="21" spans="2:17" ht="15.75">
      <c r="B21" s="164" t="s">
        <v>64</v>
      </c>
      <c r="C21" s="163"/>
      <c r="D21" s="163"/>
      <c r="E21" s="163"/>
      <c r="F21" s="163"/>
    </row>
    <row r="22" spans="2:17" ht="15.75">
      <c r="B22" s="164" t="s">
        <v>65</v>
      </c>
      <c r="C22" s="163"/>
      <c r="D22" s="163"/>
      <c r="E22" s="163"/>
      <c r="F22" s="163"/>
    </row>
    <row r="23" spans="2:17" ht="28.5" customHeight="1"/>
    <row r="24" spans="2:17" ht="28.5" customHeight="1"/>
    <row r="25" spans="2:17" ht="28.5" customHeight="1"/>
    <row r="26" spans="2:17" ht="28.5" customHeight="1"/>
    <row r="27" spans="2:17" ht="28.5" customHeight="1"/>
    <row r="28" spans="2:17" ht="28.5" customHeight="1"/>
    <row r="29" spans="2:17" ht="28.5" customHeight="1"/>
    <row r="30" spans="2:17" ht="28.5" customHeight="1"/>
  </sheetData>
  <conditionalFormatting sqref="E9:E15 I9:I15">
    <cfRule type="expression" dxfId="39" priority="39">
      <formula>E9&gt;0</formula>
    </cfRule>
    <cfRule type="expression" dxfId="38" priority="40">
      <formula>E9&lt;0</formula>
    </cfRule>
  </conditionalFormatting>
  <conditionalFormatting sqref="I23">
    <cfRule type="expression" dxfId="37" priority="13">
      <formula>I23&gt;0</formula>
    </cfRule>
    <cfRule type="expression" dxfId="36" priority="14">
      <formula>I23&lt;0</formula>
    </cfRule>
  </conditionalFormatting>
  <conditionalFormatting sqref="E5">
    <cfRule type="expression" dxfId="35" priority="37">
      <formula>E5&lt;0</formula>
    </cfRule>
    <cfRule type="expression" dxfId="34" priority="38">
      <formula>E5&gt;0</formula>
    </cfRule>
  </conditionalFormatting>
  <conditionalFormatting sqref="E7">
    <cfRule type="expression" dxfId="33" priority="35">
      <formula>E7&lt;0</formula>
    </cfRule>
    <cfRule type="expression" dxfId="32" priority="36">
      <formula>E7&gt;0</formula>
    </cfRule>
  </conditionalFormatting>
  <conditionalFormatting sqref="I7">
    <cfRule type="expression" dxfId="31" priority="33">
      <formula>I7&lt;0</formula>
    </cfRule>
    <cfRule type="expression" dxfId="30" priority="34">
      <formula>I7&gt;0</formula>
    </cfRule>
  </conditionalFormatting>
  <conditionalFormatting sqref="I5">
    <cfRule type="expression" dxfId="29" priority="31">
      <formula>I5&lt;0</formula>
    </cfRule>
    <cfRule type="expression" dxfId="28" priority="32">
      <formula>I5&gt;0</formula>
    </cfRule>
  </conditionalFormatting>
  <conditionalFormatting sqref="E6">
    <cfRule type="expression" dxfId="27" priority="29">
      <formula>E6&gt;0</formula>
    </cfRule>
    <cfRule type="expression" dxfId="26" priority="30">
      <formula>E6&lt;0</formula>
    </cfRule>
  </conditionalFormatting>
  <conditionalFormatting sqref="I6">
    <cfRule type="expression" dxfId="25" priority="27">
      <formula>I6&gt;0</formula>
    </cfRule>
    <cfRule type="expression" dxfId="24" priority="28">
      <formula>I6&lt;0</formula>
    </cfRule>
  </conditionalFormatting>
  <conditionalFormatting sqref="E16">
    <cfRule type="expression" dxfId="23" priority="25">
      <formula>E16&lt;0</formula>
    </cfRule>
    <cfRule type="expression" dxfId="22" priority="26">
      <formula>E16&gt;0</formula>
    </cfRule>
  </conditionalFormatting>
  <conditionalFormatting sqref="I33">
    <cfRule type="expression" dxfId="21" priority="9">
      <formula>I33&lt;0</formula>
    </cfRule>
    <cfRule type="expression" dxfId="20" priority="10">
      <formula>I33&gt;0</formula>
    </cfRule>
  </conditionalFormatting>
  <conditionalFormatting sqref="I16">
    <cfRule type="expression" dxfId="19" priority="23">
      <formula>I16&lt;0</formula>
    </cfRule>
    <cfRule type="expression" dxfId="18" priority="24">
      <formula>I16&gt;0</formula>
    </cfRule>
  </conditionalFormatting>
  <conditionalFormatting sqref="E26:E32 I26:I32">
    <cfRule type="expression" dxfId="17" priority="21">
      <formula>E26&gt;0</formula>
    </cfRule>
    <cfRule type="expression" dxfId="16" priority="22">
      <formula>E26&lt;0</formula>
    </cfRule>
  </conditionalFormatting>
  <conditionalFormatting sqref="E22">
    <cfRule type="expression" dxfId="15" priority="19">
      <formula>E22&lt;0</formula>
    </cfRule>
    <cfRule type="expression" dxfId="14" priority="20">
      <formula>E22&gt;0</formula>
    </cfRule>
  </conditionalFormatting>
  <conditionalFormatting sqref="I24">
    <cfRule type="expression" dxfId="13" priority="17">
      <formula>I24&lt;0</formula>
    </cfRule>
    <cfRule type="expression" dxfId="12" priority="18">
      <formula>I24&gt;0</formula>
    </cfRule>
  </conditionalFormatting>
  <conditionalFormatting sqref="I22">
    <cfRule type="expression" dxfId="11" priority="15">
      <formula>I22&lt;0</formula>
    </cfRule>
    <cfRule type="expression" dxfId="10" priority="16">
      <formula>I22&gt;0</formula>
    </cfRule>
  </conditionalFormatting>
  <conditionalFormatting sqref="E23:E24">
    <cfRule type="expression" dxfId="9" priority="7">
      <formula>E23&gt;0</formula>
    </cfRule>
    <cfRule type="expression" dxfId="8" priority="8">
      <formula>E23&lt;0</formula>
    </cfRule>
  </conditionalFormatting>
  <conditionalFormatting sqref="E33">
    <cfRule type="expression" dxfId="7" priority="11">
      <formula>E33&lt;0</formula>
    </cfRule>
    <cfRule type="expression" dxfId="6" priority="12">
      <formula>E33&gt;0</formula>
    </cfRule>
  </conditionalFormatting>
  <conditionalFormatting sqref="I18">
    <cfRule type="expression" dxfId="5" priority="1">
      <formula>I18&lt;0</formula>
    </cfRule>
    <cfRule type="expression" dxfId="4" priority="2">
      <formula>I18&gt;0</formula>
    </cfRule>
  </conditionalFormatting>
  <conditionalFormatting sqref="E25">
    <cfRule type="expression" dxfId="3" priority="5">
      <formula>E25&gt;0</formula>
    </cfRule>
    <cfRule type="expression" dxfId="2" priority="6">
      <formula>E25&lt;0</formula>
    </cfRule>
  </conditionalFormatting>
  <conditionalFormatting sqref="E18">
    <cfRule type="expression" dxfId="1" priority="3">
      <formula>E18&lt;0</formula>
    </cfRule>
    <cfRule type="expression" dxfId="0" priority="4">
      <formula>E18&gt;0</formula>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17"/>
  <sheetViews>
    <sheetView showGridLines="0" zoomScale="90" zoomScaleNormal="90" workbookViewId="0"/>
  </sheetViews>
  <sheetFormatPr defaultColWidth="10.28515625" defaultRowHeight="12.75"/>
  <cols>
    <col min="1" max="1" width="1.7109375" style="165" customWidth="1"/>
    <col min="2" max="2" width="20.85546875" style="165" customWidth="1"/>
    <col min="3" max="15" width="13.42578125" style="165" customWidth="1"/>
    <col min="16" max="16" width="10.28515625" style="165"/>
    <col min="17" max="17" width="10.5703125" style="165" bestFit="1" customWidth="1"/>
    <col min="18" max="16384" width="10.28515625" style="165"/>
  </cols>
  <sheetData>
    <row r="1" spans="2:15" ht="18.75">
      <c r="B1" s="130" t="s">
        <v>66</v>
      </c>
      <c r="C1" s="126"/>
      <c r="D1" s="126"/>
      <c r="E1" s="126"/>
      <c r="F1" s="126"/>
      <c r="G1" s="126"/>
      <c r="H1" s="128"/>
      <c r="I1" s="126"/>
      <c r="J1" s="126"/>
      <c r="K1" s="127"/>
      <c r="L1" s="127"/>
      <c r="M1" s="127"/>
      <c r="N1" s="127"/>
      <c r="O1" s="127"/>
    </row>
    <row r="2" spans="2:15" ht="13.5" thickBot="1">
      <c r="B2" s="166"/>
      <c r="C2" s="167"/>
      <c r="D2" s="168"/>
      <c r="E2" s="167"/>
      <c r="F2" s="167"/>
      <c r="G2" s="167"/>
      <c r="H2" s="167"/>
      <c r="I2" s="167"/>
      <c r="J2" s="167"/>
      <c r="K2" s="167"/>
      <c r="L2" s="167"/>
      <c r="M2" s="167"/>
      <c r="N2" s="167"/>
      <c r="O2" s="167"/>
    </row>
    <row r="3" spans="2:15" ht="13.5" thickBot="1">
      <c r="B3" s="169" t="s">
        <v>67</v>
      </c>
      <c r="C3" s="170">
        <v>2020</v>
      </c>
    </row>
    <row r="4" spans="2:15" ht="13.5" thickBot="1">
      <c r="B4" s="171" t="s">
        <v>68</v>
      </c>
      <c r="C4" s="172">
        <f>DATE($C$3,1,1)</f>
        <v>43831</v>
      </c>
      <c r="D4" s="173">
        <f>DATE($C$3,2,1)</f>
        <v>43862</v>
      </c>
      <c r="E4" s="174">
        <f>DATE($C$3,3,1)</f>
        <v>43891</v>
      </c>
      <c r="F4" s="172">
        <f>DATE($C$3,4,1)</f>
        <v>43922</v>
      </c>
      <c r="G4" s="173">
        <f>DATE($C$3,5,1)</f>
        <v>43952</v>
      </c>
      <c r="H4" s="174">
        <f>DATE($C$3,6,1)</f>
        <v>43983</v>
      </c>
      <c r="I4" s="172">
        <f>DATE($C$3,7,1)</f>
        <v>44013</v>
      </c>
      <c r="J4" s="173">
        <f>DATE($C$3,8,1)</f>
        <v>44044</v>
      </c>
      <c r="K4" s="174">
        <f>DATE($C$3,9,1)</f>
        <v>44075</v>
      </c>
      <c r="L4" s="173">
        <f>DATE($C$3,10,1)</f>
        <v>44105</v>
      </c>
      <c r="M4" s="173">
        <f>DATE($C$3,11,1)</f>
        <v>44136</v>
      </c>
      <c r="N4" s="174">
        <f>DATE($C$3,12,1)</f>
        <v>44166</v>
      </c>
    </row>
    <row r="5" spans="2:15">
      <c r="B5" s="175" t="str">
        <f>$C$3&amp;" Plan"</f>
        <v>2020 Plan</v>
      </c>
      <c r="C5" s="176"/>
      <c r="D5" s="177"/>
      <c r="E5" s="178"/>
      <c r="F5" s="177"/>
      <c r="G5" s="177"/>
      <c r="H5" s="177"/>
      <c r="I5" s="176"/>
      <c r="J5" s="177"/>
      <c r="K5" s="177"/>
      <c r="L5" s="176"/>
      <c r="M5" s="177"/>
      <c r="N5" s="178"/>
    </row>
    <row r="6" spans="2:15">
      <c r="B6" s="179">
        <f>DATE($C$3,1,1)</f>
        <v>43831</v>
      </c>
      <c r="C6" s="180"/>
      <c r="D6" s="181"/>
      <c r="E6" s="182"/>
      <c r="F6" s="181"/>
      <c r="G6" s="181"/>
      <c r="H6" s="181"/>
      <c r="I6" s="183"/>
      <c r="J6" s="181"/>
      <c r="K6" s="181"/>
      <c r="L6" s="183"/>
      <c r="M6" s="181"/>
      <c r="N6" s="182"/>
    </row>
    <row r="7" spans="2:15">
      <c r="B7" s="184">
        <f>DATE($C$3,2,1)</f>
        <v>43862</v>
      </c>
      <c r="C7" s="185">
        <f t="shared" ref="C7:M17" si="0">+C$18</f>
        <v>0</v>
      </c>
      <c r="D7" s="186"/>
      <c r="E7" s="187"/>
      <c r="F7" s="188"/>
      <c r="G7" s="189"/>
      <c r="H7" s="187"/>
      <c r="I7" s="188"/>
      <c r="J7" s="189"/>
      <c r="K7" s="189"/>
      <c r="L7" s="190"/>
      <c r="M7" s="189"/>
      <c r="N7" s="191"/>
    </row>
    <row r="8" spans="2:15">
      <c r="B8" s="192">
        <f>DATE($C$3,3,1)</f>
        <v>43891</v>
      </c>
      <c r="C8" s="185">
        <f t="shared" si="0"/>
        <v>0</v>
      </c>
      <c r="D8" s="193">
        <f t="shared" si="0"/>
        <v>0</v>
      </c>
      <c r="E8" s="194"/>
      <c r="F8" s="188"/>
      <c r="G8" s="189"/>
      <c r="H8" s="187"/>
      <c r="I8" s="188"/>
      <c r="J8" s="189"/>
      <c r="K8" s="189"/>
      <c r="L8" s="190"/>
      <c r="M8" s="189"/>
      <c r="N8" s="191"/>
    </row>
    <row r="9" spans="2:15">
      <c r="B9" s="184">
        <f>DATE($C$3,4,1)</f>
        <v>43922</v>
      </c>
      <c r="C9" s="185">
        <f t="shared" si="0"/>
        <v>0</v>
      </c>
      <c r="D9" s="193">
        <f t="shared" si="0"/>
        <v>0</v>
      </c>
      <c r="E9" s="195">
        <f t="shared" si="0"/>
        <v>0</v>
      </c>
      <c r="F9" s="186"/>
      <c r="G9" s="196"/>
      <c r="H9" s="196"/>
      <c r="I9" s="197"/>
      <c r="J9" s="196"/>
      <c r="K9" s="196"/>
      <c r="L9" s="197"/>
      <c r="M9" s="196"/>
      <c r="N9" s="198"/>
    </row>
    <row r="10" spans="2:15">
      <c r="B10" s="192">
        <f>DATE($C$3,5,1)</f>
        <v>43952</v>
      </c>
      <c r="C10" s="185">
        <f t="shared" si="0"/>
        <v>0</v>
      </c>
      <c r="D10" s="193">
        <f t="shared" si="0"/>
        <v>0</v>
      </c>
      <c r="E10" s="199">
        <f t="shared" si="0"/>
        <v>0</v>
      </c>
      <c r="F10" s="200">
        <f t="shared" si="0"/>
        <v>0</v>
      </c>
      <c r="G10" s="201"/>
      <c r="H10" s="196"/>
      <c r="I10" s="197"/>
      <c r="J10" s="196"/>
      <c r="K10" s="196"/>
      <c r="L10" s="197"/>
      <c r="M10" s="196"/>
      <c r="N10" s="198"/>
    </row>
    <row r="11" spans="2:15">
      <c r="B11" s="184">
        <f>DATE($C$3,6,1)</f>
        <v>43983</v>
      </c>
      <c r="C11" s="185">
        <f t="shared" si="0"/>
        <v>0</v>
      </c>
      <c r="D11" s="193">
        <f t="shared" si="0"/>
        <v>0</v>
      </c>
      <c r="E11" s="199">
        <f t="shared" si="0"/>
        <v>0</v>
      </c>
      <c r="F11" s="193">
        <f t="shared" si="0"/>
        <v>0</v>
      </c>
      <c r="G11" s="200">
        <f t="shared" si="0"/>
        <v>0</v>
      </c>
      <c r="H11" s="201"/>
      <c r="I11" s="197"/>
      <c r="J11" s="196"/>
      <c r="K11" s="196"/>
      <c r="L11" s="197"/>
      <c r="M11" s="196"/>
      <c r="N11" s="198"/>
    </row>
    <row r="12" spans="2:15">
      <c r="B12" s="192">
        <f>DATE($C$3,7,1)</f>
        <v>44013</v>
      </c>
      <c r="C12" s="185">
        <f t="shared" si="0"/>
        <v>0</v>
      </c>
      <c r="D12" s="193">
        <f t="shared" si="0"/>
        <v>0</v>
      </c>
      <c r="E12" s="199">
        <f t="shared" si="0"/>
        <v>0</v>
      </c>
      <c r="F12" s="193">
        <f t="shared" si="0"/>
        <v>0</v>
      </c>
      <c r="G12" s="193">
        <f t="shared" si="0"/>
        <v>0</v>
      </c>
      <c r="H12" s="202">
        <f t="shared" si="0"/>
        <v>0</v>
      </c>
      <c r="I12" s="203"/>
      <c r="J12" s="196"/>
      <c r="K12" s="196"/>
      <c r="L12" s="197"/>
      <c r="M12" s="196"/>
      <c r="N12" s="198"/>
    </row>
    <row r="13" spans="2:15">
      <c r="B13" s="184">
        <f>DATE($C$3,8,1)</f>
        <v>44044</v>
      </c>
      <c r="C13" s="185">
        <f t="shared" si="0"/>
        <v>0</v>
      </c>
      <c r="D13" s="193">
        <f t="shared" si="0"/>
        <v>0</v>
      </c>
      <c r="E13" s="199">
        <f t="shared" si="0"/>
        <v>0</v>
      </c>
      <c r="F13" s="193">
        <f t="shared" si="0"/>
        <v>0</v>
      </c>
      <c r="G13" s="193">
        <f t="shared" si="0"/>
        <v>0</v>
      </c>
      <c r="H13" s="193">
        <f t="shared" si="0"/>
        <v>0</v>
      </c>
      <c r="I13" s="204">
        <f t="shared" si="0"/>
        <v>0</v>
      </c>
      <c r="J13" s="201"/>
      <c r="K13" s="196"/>
      <c r="L13" s="197"/>
      <c r="M13" s="196"/>
      <c r="N13" s="198"/>
    </row>
    <row r="14" spans="2:15">
      <c r="B14" s="192">
        <f>DATE($C$3,9,1)</f>
        <v>44075</v>
      </c>
      <c r="C14" s="185">
        <f t="shared" si="0"/>
        <v>0</v>
      </c>
      <c r="D14" s="193">
        <f t="shared" si="0"/>
        <v>0</v>
      </c>
      <c r="E14" s="199">
        <f t="shared" si="0"/>
        <v>0</v>
      </c>
      <c r="F14" s="193">
        <f t="shared" si="0"/>
        <v>0</v>
      </c>
      <c r="G14" s="193">
        <f t="shared" si="0"/>
        <v>0</v>
      </c>
      <c r="H14" s="193">
        <f t="shared" si="0"/>
        <v>0</v>
      </c>
      <c r="I14" s="185">
        <f t="shared" si="0"/>
        <v>0</v>
      </c>
      <c r="J14" s="200">
        <f t="shared" si="0"/>
        <v>0</v>
      </c>
      <c r="K14" s="201"/>
      <c r="L14" s="197"/>
      <c r="M14" s="196"/>
      <c r="N14" s="198"/>
    </row>
    <row r="15" spans="2:15">
      <c r="B15" s="184">
        <f>DATE($C$3,10,1)</f>
        <v>44105</v>
      </c>
      <c r="C15" s="185">
        <f t="shared" si="0"/>
        <v>0</v>
      </c>
      <c r="D15" s="193">
        <f t="shared" si="0"/>
        <v>0</v>
      </c>
      <c r="E15" s="199">
        <f t="shared" si="0"/>
        <v>0</v>
      </c>
      <c r="F15" s="193">
        <f t="shared" si="0"/>
        <v>0</v>
      </c>
      <c r="G15" s="193">
        <f t="shared" si="0"/>
        <v>0</v>
      </c>
      <c r="H15" s="193">
        <f t="shared" si="0"/>
        <v>0</v>
      </c>
      <c r="I15" s="185">
        <f t="shared" si="0"/>
        <v>0</v>
      </c>
      <c r="J15" s="193">
        <f t="shared" si="0"/>
        <v>0</v>
      </c>
      <c r="K15" s="202">
        <f t="shared" si="0"/>
        <v>0</v>
      </c>
      <c r="L15" s="203"/>
      <c r="M15" s="196"/>
      <c r="N15" s="198"/>
    </row>
    <row r="16" spans="2:15">
      <c r="B16" s="192">
        <f>DATE($C$3,11,1)</f>
        <v>44136</v>
      </c>
      <c r="C16" s="185">
        <f t="shared" si="0"/>
        <v>0</v>
      </c>
      <c r="D16" s="193">
        <f t="shared" si="0"/>
        <v>0</v>
      </c>
      <c r="E16" s="199">
        <f t="shared" si="0"/>
        <v>0</v>
      </c>
      <c r="F16" s="193">
        <f t="shared" si="0"/>
        <v>0</v>
      </c>
      <c r="G16" s="193">
        <f t="shared" si="0"/>
        <v>0</v>
      </c>
      <c r="H16" s="193">
        <f t="shared" si="0"/>
        <v>0</v>
      </c>
      <c r="I16" s="185">
        <f t="shared" si="0"/>
        <v>0</v>
      </c>
      <c r="J16" s="193">
        <f t="shared" si="0"/>
        <v>0</v>
      </c>
      <c r="K16" s="193">
        <f t="shared" si="0"/>
        <v>0</v>
      </c>
      <c r="L16" s="204">
        <f t="shared" si="0"/>
        <v>0</v>
      </c>
      <c r="M16" s="201"/>
      <c r="N16" s="198"/>
    </row>
    <row r="17" spans="2:15">
      <c r="B17" s="184">
        <f>DATE($C$3,12,1)</f>
        <v>44166</v>
      </c>
      <c r="C17" s="205">
        <f t="shared" si="0"/>
        <v>0</v>
      </c>
      <c r="D17" s="206">
        <f t="shared" si="0"/>
        <v>0</v>
      </c>
      <c r="E17" s="207">
        <f t="shared" si="0"/>
        <v>0</v>
      </c>
      <c r="F17" s="206">
        <f t="shared" si="0"/>
        <v>0</v>
      </c>
      <c r="G17" s="206">
        <f t="shared" si="0"/>
        <v>0</v>
      </c>
      <c r="H17" s="206">
        <f t="shared" si="0"/>
        <v>0</v>
      </c>
      <c r="I17" s="205">
        <f t="shared" si="0"/>
        <v>0</v>
      </c>
      <c r="J17" s="206">
        <f t="shared" si="0"/>
        <v>0</v>
      </c>
      <c r="K17" s="206">
        <f t="shared" si="0"/>
        <v>0</v>
      </c>
      <c r="L17" s="205">
        <f t="shared" si="0"/>
        <v>0</v>
      </c>
      <c r="M17" s="208">
        <f t="shared" si="0"/>
        <v>0</v>
      </c>
      <c r="N17" s="209"/>
    </row>
    <row r="18" spans="2:15">
      <c r="B18" s="210" t="s">
        <v>69</v>
      </c>
      <c r="C18" s="211">
        <f>+C6</f>
        <v>0</v>
      </c>
      <c r="D18" s="212">
        <f>+D7</f>
        <v>0</v>
      </c>
      <c r="E18" s="213">
        <f>+E8</f>
        <v>0</v>
      </c>
      <c r="F18" s="212">
        <f>+F9</f>
        <v>0</v>
      </c>
      <c r="G18" s="212">
        <f>+G10</f>
        <v>0</v>
      </c>
      <c r="H18" s="212">
        <f>+H11</f>
        <v>0</v>
      </c>
      <c r="I18" s="211">
        <f>+I12</f>
        <v>0</v>
      </c>
      <c r="J18" s="212">
        <f>+J13</f>
        <v>0</v>
      </c>
      <c r="K18" s="212">
        <f>+K14</f>
        <v>0</v>
      </c>
      <c r="L18" s="211">
        <f>+L15</f>
        <v>0</v>
      </c>
      <c r="M18" s="212">
        <f>+M16</f>
        <v>0</v>
      </c>
      <c r="N18" s="213">
        <f>+N17</f>
        <v>0</v>
      </c>
    </row>
    <row r="19" spans="2:15" ht="13.5" thickBot="1">
      <c r="B19" s="214" t="s">
        <v>70</v>
      </c>
      <c r="C19" s="215">
        <f>+C18-C5</f>
        <v>0</v>
      </c>
      <c r="D19" s="216" t="str">
        <f t="shared" ref="D19:N19" si="1">+IF(D18&gt;0,D18-D5," ")</f>
        <v xml:space="preserve"> </v>
      </c>
      <c r="E19" s="217" t="str">
        <f t="shared" si="1"/>
        <v xml:space="preserve"> </v>
      </c>
      <c r="F19" s="216" t="str">
        <f t="shared" si="1"/>
        <v xml:space="preserve"> </v>
      </c>
      <c r="G19" s="216" t="str">
        <f t="shared" si="1"/>
        <v xml:space="preserve"> </v>
      </c>
      <c r="H19" s="216" t="str">
        <f t="shared" si="1"/>
        <v xml:space="preserve"> </v>
      </c>
      <c r="I19" s="215" t="str">
        <f t="shared" si="1"/>
        <v xml:space="preserve"> </v>
      </c>
      <c r="J19" s="216" t="str">
        <f t="shared" si="1"/>
        <v xml:space="preserve"> </v>
      </c>
      <c r="K19" s="216" t="str">
        <f t="shared" si="1"/>
        <v xml:space="preserve"> </v>
      </c>
      <c r="L19" s="215" t="str">
        <f t="shared" si="1"/>
        <v xml:space="preserve"> </v>
      </c>
      <c r="M19" s="216" t="str">
        <f t="shared" si="1"/>
        <v xml:space="preserve"> </v>
      </c>
      <c r="N19" s="217" t="str">
        <f t="shared" si="1"/>
        <v xml:space="preserve"> </v>
      </c>
    </row>
    <row r="20" spans="2:15" s="167" customFormat="1" ht="13.5" thickBot="1">
      <c r="B20" s="218"/>
      <c r="C20" s="219"/>
      <c r="D20" s="219"/>
      <c r="E20" s="219"/>
      <c r="F20" s="219"/>
      <c r="G20" s="219"/>
      <c r="H20" s="219"/>
      <c r="I20" s="219"/>
      <c r="J20" s="219"/>
      <c r="K20" s="219"/>
      <c r="L20" s="219"/>
      <c r="M20" s="219"/>
      <c r="N20" s="219"/>
    </row>
    <row r="21" spans="2:15" ht="13.5" thickBot="1">
      <c r="B21" s="220" t="s">
        <v>71</v>
      </c>
      <c r="C21" s="173">
        <f>DATE($C$3,1,1)</f>
        <v>43831</v>
      </c>
      <c r="D21" s="173">
        <f>DATE($C$3,2,1)</f>
        <v>43862</v>
      </c>
      <c r="E21" s="174">
        <f>DATE($C$3,3,1)</f>
        <v>43891</v>
      </c>
      <c r="F21" s="172">
        <f>DATE($C$3,4,1)</f>
        <v>43922</v>
      </c>
      <c r="G21" s="173">
        <f>DATE($C$3,5,1)</f>
        <v>43952</v>
      </c>
      <c r="H21" s="174">
        <f>DATE($C$3,6,1)</f>
        <v>43983</v>
      </c>
      <c r="I21" s="172">
        <f>DATE($C$3,7,1)</f>
        <v>44013</v>
      </c>
      <c r="J21" s="173">
        <f>DATE($C$3,8,1)</f>
        <v>44044</v>
      </c>
      <c r="K21" s="174">
        <f>DATE($C$3,9,1)</f>
        <v>44075</v>
      </c>
      <c r="L21" s="173">
        <f>DATE($C$3,10,1)</f>
        <v>44105</v>
      </c>
      <c r="M21" s="173">
        <f>DATE($C$3,11,1)</f>
        <v>44136</v>
      </c>
      <c r="N21" s="174">
        <f>DATE($C$3,12,1)</f>
        <v>44166</v>
      </c>
      <c r="O21" s="221">
        <f>DATE($C$3,12,1)</f>
        <v>44166</v>
      </c>
    </row>
    <row r="22" spans="2:15" s="226" customFormat="1">
      <c r="B22" s="222" t="str">
        <f>$C$3&amp;" Plan"</f>
        <v>2020 Plan</v>
      </c>
      <c r="C22" s="177"/>
      <c r="D22" s="177"/>
      <c r="E22" s="223"/>
      <c r="F22" s="224"/>
      <c r="G22" s="177"/>
      <c r="H22" s="223"/>
      <c r="I22" s="224"/>
      <c r="J22" s="177"/>
      <c r="K22" s="223"/>
      <c r="L22" s="224"/>
      <c r="M22" s="177"/>
      <c r="N22" s="177"/>
      <c r="O22" s="225" t="str">
        <f>IF(N22&gt;0,SUM(C22:N22)," ")</f>
        <v xml:space="preserve"> </v>
      </c>
    </row>
    <row r="23" spans="2:15">
      <c r="B23" s="227">
        <f>DATE($C$3,1,1)</f>
        <v>43831</v>
      </c>
      <c r="C23" s="228"/>
      <c r="D23" s="229"/>
      <c r="E23" s="230"/>
      <c r="F23" s="231"/>
      <c r="G23" s="229"/>
      <c r="H23" s="230"/>
      <c r="I23" s="231"/>
      <c r="J23" s="229"/>
      <c r="K23" s="230"/>
      <c r="L23" s="231"/>
      <c r="M23" s="229"/>
      <c r="N23" s="229"/>
      <c r="O23" s="232" t="str">
        <f>IF(N23&gt;0,SUM(C23:N23)," ")</f>
        <v xml:space="preserve"> </v>
      </c>
    </row>
    <row r="24" spans="2:15">
      <c r="B24" s="233">
        <f>DATE($C$3,2,1)</f>
        <v>43862</v>
      </c>
      <c r="C24" s="193">
        <f t="shared" ref="C24:H34" si="2">+C$35</f>
        <v>0</v>
      </c>
      <c r="D24" s="186"/>
      <c r="E24" s="187"/>
      <c r="F24" s="188"/>
      <c r="G24" s="189"/>
      <c r="H24" s="187"/>
      <c r="I24" s="188"/>
      <c r="J24" s="189"/>
      <c r="K24" s="187"/>
      <c r="L24" s="188"/>
      <c r="M24" s="189"/>
      <c r="N24" s="189"/>
      <c r="O24" s="232" t="str">
        <f>IF(N24&gt;0,SUM(C24:N24)," ")</f>
        <v xml:space="preserve"> </v>
      </c>
    </row>
    <row r="25" spans="2:15">
      <c r="B25" s="234">
        <f>DATE($C$3,3,1)</f>
        <v>43891</v>
      </c>
      <c r="C25" s="193">
        <f t="shared" si="2"/>
        <v>0</v>
      </c>
      <c r="D25" s="200">
        <f t="shared" si="2"/>
        <v>0</v>
      </c>
      <c r="E25" s="194"/>
      <c r="F25" s="188"/>
      <c r="G25" s="189"/>
      <c r="H25" s="187"/>
      <c r="I25" s="188"/>
      <c r="J25" s="189"/>
      <c r="K25" s="187"/>
      <c r="L25" s="188"/>
      <c r="M25" s="189"/>
      <c r="N25" s="189"/>
      <c r="O25" s="232" t="str">
        <f>IF(N25&gt;0,SUM(C25:N25)," ")</f>
        <v xml:space="preserve"> </v>
      </c>
    </row>
    <row r="26" spans="2:15">
      <c r="B26" s="233">
        <f>DATE($C$3,4,1)</f>
        <v>43922</v>
      </c>
      <c r="C26" s="193">
        <f t="shared" si="2"/>
        <v>0</v>
      </c>
      <c r="D26" s="193">
        <f t="shared" si="2"/>
        <v>0</v>
      </c>
      <c r="E26" s="195">
        <f t="shared" si="2"/>
        <v>0</v>
      </c>
      <c r="F26" s="186"/>
      <c r="G26" s="196"/>
      <c r="H26" s="235"/>
      <c r="I26" s="236"/>
      <c r="J26" s="196"/>
      <c r="K26" s="235"/>
      <c r="L26" s="236"/>
      <c r="M26" s="196"/>
      <c r="N26" s="196"/>
      <c r="O26" s="237" t="str">
        <f>IF(N26&gt;0,SUM(C26:N26)," ")</f>
        <v xml:space="preserve"> </v>
      </c>
    </row>
    <row r="27" spans="2:15">
      <c r="B27" s="234">
        <f>DATE($C$3,5,1)</f>
        <v>43952</v>
      </c>
      <c r="C27" s="193">
        <f t="shared" si="2"/>
        <v>0</v>
      </c>
      <c r="D27" s="193">
        <f t="shared" si="2"/>
        <v>0</v>
      </c>
      <c r="E27" s="199">
        <f t="shared" si="2"/>
        <v>0</v>
      </c>
      <c r="F27" s="200">
        <f t="shared" si="2"/>
        <v>0</v>
      </c>
      <c r="G27" s="201"/>
      <c r="H27" s="235"/>
      <c r="I27" s="236"/>
      <c r="J27" s="196"/>
      <c r="K27" s="235"/>
      <c r="L27" s="236"/>
      <c r="M27" s="196"/>
      <c r="N27" s="196"/>
      <c r="O27" s="237" t="str">
        <f t="shared" ref="O27:O34" si="3">IF(N27&gt;0,SUM(C27:N27)," ")</f>
        <v xml:space="preserve"> </v>
      </c>
    </row>
    <row r="28" spans="2:15">
      <c r="B28" s="233">
        <f>DATE($C$3,6,1)</f>
        <v>43983</v>
      </c>
      <c r="C28" s="193">
        <f t="shared" si="2"/>
        <v>0</v>
      </c>
      <c r="D28" s="193">
        <f t="shared" si="2"/>
        <v>0</v>
      </c>
      <c r="E28" s="199">
        <f t="shared" si="2"/>
        <v>0</v>
      </c>
      <c r="F28" s="193">
        <f t="shared" si="2"/>
        <v>0</v>
      </c>
      <c r="G28" s="200">
        <f t="shared" si="2"/>
        <v>0</v>
      </c>
      <c r="H28" s="238"/>
      <c r="I28" s="236"/>
      <c r="J28" s="196"/>
      <c r="K28" s="235"/>
      <c r="L28" s="236"/>
      <c r="M28" s="196"/>
      <c r="N28" s="196"/>
      <c r="O28" s="237" t="str">
        <f t="shared" si="3"/>
        <v xml:space="preserve"> </v>
      </c>
    </row>
    <row r="29" spans="2:15">
      <c r="B29" s="234">
        <f>DATE($C$3,7,1)</f>
        <v>44013</v>
      </c>
      <c r="C29" s="193">
        <f t="shared" si="2"/>
        <v>0</v>
      </c>
      <c r="D29" s="193">
        <f t="shared" si="2"/>
        <v>0</v>
      </c>
      <c r="E29" s="199">
        <f t="shared" si="2"/>
        <v>0</v>
      </c>
      <c r="F29" s="193">
        <f t="shared" si="2"/>
        <v>0</v>
      </c>
      <c r="G29" s="193">
        <f t="shared" si="2"/>
        <v>0</v>
      </c>
      <c r="H29" s="239">
        <f t="shared" si="2"/>
        <v>0</v>
      </c>
      <c r="I29" s="240"/>
      <c r="J29" s="196"/>
      <c r="K29" s="235"/>
      <c r="L29" s="236"/>
      <c r="M29" s="196"/>
      <c r="N29" s="196"/>
      <c r="O29" s="237" t="str">
        <f t="shared" si="3"/>
        <v xml:space="preserve"> </v>
      </c>
    </row>
    <row r="30" spans="2:15">
      <c r="B30" s="233">
        <f>DATE($C$3,8,1)</f>
        <v>44044</v>
      </c>
      <c r="C30" s="193">
        <f t="shared" si="2"/>
        <v>0</v>
      </c>
      <c r="D30" s="193">
        <f t="shared" si="2"/>
        <v>0</v>
      </c>
      <c r="E30" s="199">
        <f t="shared" si="2"/>
        <v>0</v>
      </c>
      <c r="F30" s="193">
        <f t="shared" si="2"/>
        <v>0</v>
      </c>
      <c r="G30" s="193">
        <f t="shared" si="2"/>
        <v>0</v>
      </c>
      <c r="H30" s="199">
        <f t="shared" si="2"/>
        <v>0</v>
      </c>
      <c r="I30" s="200">
        <f>+I$35</f>
        <v>0</v>
      </c>
      <c r="J30" s="201"/>
      <c r="K30" s="198"/>
      <c r="L30" s="196"/>
      <c r="M30" s="196"/>
      <c r="N30" s="196"/>
      <c r="O30" s="237" t="str">
        <f t="shared" si="3"/>
        <v xml:space="preserve"> </v>
      </c>
    </row>
    <row r="31" spans="2:15">
      <c r="B31" s="234">
        <f>DATE($C$3,9,1)</f>
        <v>44075</v>
      </c>
      <c r="C31" s="193">
        <f t="shared" si="2"/>
        <v>0</v>
      </c>
      <c r="D31" s="193">
        <f t="shared" si="2"/>
        <v>0</v>
      </c>
      <c r="E31" s="199">
        <f t="shared" si="2"/>
        <v>0</v>
      </c>
      <c r="F31" s="193">
        <f t="shared" si="2"/>
        <v>0</v>
      </c>
      <c r="G31" s="193">
        <f t="shared" si="2"/>
        <v>0</v>
      </c>
      <c r="H31" s="199">
        <f t="shared" si="2"/>
        <v>0</v>
      </c>
      <c r="I31" s="193">
        <f>+I$35</f>
        <v>0</v>
      </c>
      <c r="J31" s="200">
        <f>+J$35</f>
        <v>0</v>
      </c>
      <c r="K31" s="241"/>
      <c r="L31" s="196"/>
      <c r="M31" s="196"/>
      <c r="N31" s="196"/>
      <c r="O31" s="237" t="str">
        <f t="shared" si="3"/>
        <v xml:space="preserve"> </v>
      </c>
    </row>
    <row r="32" spans="2:15">
      <c r="B32" s="233">
        <f>DATE($C$3,10,1)</f>
        <v>44105</v>
      </c>
      <c r="C32" s="193">
        <f t="shared" si="2"/>
        <v>0</v>
      </c>
      <c r="D32" s="193">
        <f t="shared" si="2"/>
        <v>0</v>
      </c>
      <c r="E32" s="199">
        <f t="shared" si="2"/>
        <v>0</v>
      </c>
      <c r="F32" s="193">
        <f t="shared" si="2"/>
        <v>0</v>
      </c>
      <c r="G32" s="193">
        <f t="shared" si="2"/>
        <v>0</v>
      </c>
      <c r="H32" s="199">
        <f t="shared" si="2"/>
        <v>0</v>
      </c>
      <c r="I32" s="193">
        <f>+I$35</f>
        <v>0</v>
      </c>
      <c r="J32" s="193">
        <f>+J$35</f>
        <v>0</v>
      </c>
      <c r="K32" s="195">
        <f>+K$35</f>
        <v>0</v>
      </c>
      <c r="L32" s="186"/>
      <c r="M32" s="196"/>
      <c r="N32" s="196"/>
      <c r="O32" s="237" t="str">
        <f t="shared" si="3"/>
        <v xml:space="preserve"> </v>
      </c>
    </row>
    <row r="33" spans="2:17">
      <c r="B33" s="234">
        <f>DATE($C$3,11,1)</f>
        <v>44136</v>
      </c>
      <c r="C33" s="193">
        <f t="shared" si="2"/>
        <v>0</v>
      </c>
      <c r="D33" s="193">
        <f t="shared" si="2"/>
        <v>0</v>
      </c>
      <c r="E33" s="199">
        <f t="shared" si="2"/>
        <v>0</v>
      </c>
      <c r="F33" s="193">
        <f t="shared" si="2"/>
        <v>0</v>
      </c>
      <c r="G33" s="193">
        <f t="shared" si="2"/>
        <v>0</v>
      </c>
      <c r="H33" s="199">
        <f t="shared" si="2"/>
        <v>0</v>
      </c>
      <c r="I33" s="193">
        <f>+I$35</f>
        <v>0</v>
      </c>
      <c r="J33" s="193">
        <f>+J$35</f>
        <v>0</v>
      </c>
      <c r="K33" s="199">
        <f>+K$35</f>
        <v>0</v>
      </c>
      <c r="L33" s="200">
        <f>+L$35</f>
        <v>0</v>
      </c>
      <c r="M33" s="201"/>
      <c r="N33" s="196"/>
      <c r="O33" s="237" t="str">
        <f t="shared" si="3"/>
        <v xml:space="preserve"> </v>
      </c>
    </row>
    <row r="34" spans="2:17">
      <c r="B34" s="233">
        <f>DATE($C$3,12,1)</f>
        <v>44166</v>
      </c>
      <c r="C34" s="206">
        <f t="shared" si="2"/>
        <v>0</v>
      </c>
      <c r="D34" s="206">
        <f t="shared" si="2"/>
        <v>0</v>
      </c>
      <c r="E34" s="207">
        <f t="shared" si="2"/>
        <v>0</v>
      </c>
      <c r="F34" s="206">
        <f t="shared" si="2"/>
        <v>0</v>
      </c>
      <c r="G34" s="206">
        <f t="shared" si="2"/>
        <v>0</v>
      </c>
      <c r="H34" s="207">
        <f t="shared" si="2"/>
        <v>0</v>
      </c>
      <c r="I34" s="206">
        <f>+I$35</f>
        <v>0</v>
      </c>
      <c r="J34" s="206">
        <f>+J$35</f>
        <v>0</v>
      </c>
      <c r="K34" s="207">
        <f>+K$35</f>
        <v>0</v>
      </c>
      <c r="L34" s="206">
        <f>+L$35</f>
        <v>0</v>
      </c>
      <c r="M34" s="208">
        <f>+M$35</f>
        <v>0</v>
      </c>
      <c r="N34" s="242"/>
      <c r="O34" s="243" t="str">
        <f t="shared" si="3"/>
        <v xml:space="preserve"> </v>
      </c>
    </row>
    <row r="35" spans="2:17">
      <c r="B35" s="244" t="s">
        <v>69</v>
      </c>
      <c r="C35" s="212">
        <f>+C23</f>
        <v>0</v>
      </c>
      <c r="D35" s="212">
        <f>D24</f>
        <v>0</v>
      </c>
      <c r="E35" s="213">
        <f>+E25</f>
        <v>0</v>
      </c>
      <c r="F35" s="212">
        <f>+F26</f>
        <v>0</v>
      </c>
      <c r="G35" s="212">
        <f>+G27</f>
        <v>0</v>
      </c>
      <c r="H35" s="213">
        <f>+H28</f>
        <v>0</v>
      </c>
      <c r="I35" s="212">
        <f>+I29</f>
        <v>0</v>
      </c>
      <c r="J35" s="212">
        <f>+J30</f>
        <v>0</v>
      </c>
      <c r="K35" s="213">
        <f>+K31</f>
        <v>0</v>
      </c>
      <c r="L35" s="212">
        <f>+L32</f>
        <v>0</v>
      </c>
      <c r="M35" s="212">
        <f>+M33</f>
        <v>0</v>
      </c>
      <c r="N35" s="213">
        <f>+N34</f>
        <v>0</v>
      </c>
      <c r="O35" s="213" t="str">
        <f>IF(N35&gt;0,SUM(C35:N35)," ")</f>
        <v xml:space="preserve"> </v>
      </c>
    </row>
    <row r="36" spans="2:17" s="248" customFormat="1">
      <c r="B36" s="245" t="s">
        <v>70</v>
      </c>
      <c r="C36" s="246">
        <f>+C35-C22</f>
        <v>0</v>
      </c>
      <c r="D36" s="246">
        <f>+D35-D22</f>
        <v>0</v>
      </c>
      <c r="E36" s="247">
        <f>+E35-E22</f>
        <v>0</v>
      </c>
      <c r="F36" s="246">
        <f t="shared" ref="F36:N36" si="4">+F35-F22</f>
        <v>0</v>
      </c>
      <c r="G36" s="246">
        <f t="shared" si="4"/>
        <v>0</v>
      </c>
      <c r="H36" s="247">
        <f t="shared" si="4"/>
        <v>0</v>
      </c>
      <c r="I36" s="246">
        <f t="shared" si="4"/>
        <v>0</v>
      </c>
      <c r="J36" s="246">
        <f t="shared" si="4"/>
        <v>0</v>
      </c>
      <c r="K36" s="247">
        <f t="shared" si="4"/>
        <v>0</v>
      </c>
      <c r="L36" s="246">
        <f t="shared" si="4"/>
        <v>0</v>
      </c>
      <c r="M36" s="246">
        <f t="shared" si="4"/>
        <v>0</v>
      </c>
      <c r="N36" s="247">
        <f t="shared" si="4"/>
        <v>0</v>
      </c>
      <c r="O36" s="247" t="str">
        <f>+IFERROR(O35-O22," ")</f>
        <v xml:space="preserve"> </v>
      </c>
    </row>
    <row r="37" spans="2:17">
      <c r="B37" s="249" t="s">
        <v>72</v>
      </c>
      <c r="C37" s="250">
        <f>+C35</f>
        <v>0</v>
      </c>
      <c r="D37" s="250">
        <f>+SUM($C35:D35)</f>
        <v>0</v>
      </c>
      <c r="E37" s="251">
        <f>+SUM($C35:E35)</f>
        <v>0</v>
      </c>
      <c r="F37" s="250">
        <f>+SUM($C35:F35)</f>
        <v>0</v>
      </c>
      <c r="G37" s="250">
        <f>+SUM($C35:G35)</f>
        <v>0</v>
      </c>
      <c r="H37" s="251">
        <f>+SUM($C35:H35)</f>
        <v>0</v>
      </c>
      <c r="I37" s="250">
        <f>+SUM($C35:I35)</f>
        <v>0</v>
      </c>
      <c r="J37" s="250">
        <f>+SUM($C35:J35)</f>
        <v>0</v>
      </c>
      <c r="K37" s="251">
        <f>+SUM($C35:K35)</f>
        <v>0</v>
      </c>
      <c r="L37" s="250">
        <f>+SUM($C35:L35)</f>
        <v>0</v>
      </c>
      <c r="M37" s="250">
        <f>+SUM($C35:M35)</f>
        <v>0</v>
      </c>
      <c r="N37" s="251">
        <f>+SUM($C35:N35)</f>
        <v>0</v>
      </c>
      <c r="O37" s="252"/>
      <c r="Q37" s="253"/>
    </row>
    <row r="38" spans="2:17">
      <c r="B38" s="254" t="s">
        <v>73</v>
      </c>
      <c r="C38" s="255">
        <f>+C22</f>
        <v>0</v>
      </c>
      <c r="D38" s="255">
        <f>+SUM($C22:D22)</f>
        <v>0</v>
      </c>
      <c r="E38" s="256">
        <f>+SUM($C22:E22)</f>
        <v>0</v>
      </c>
      <c r="F38" s="255">
        <f>+SUM($C22:F22)</f>
        <v>0</v>
      </c>
      <c r="G38" s="255">
        <f>+SUM($C22:G22)</f>
        <v>0</v>
      </c>
      <c r="H38" s="256">
        <f>+SUM($C22:H22)</f>
        <v>0</v>
      </c>
      <c r="I38" s="255">
        <f>+SUM($C22:I22)</f>
        <v>0</v>
      </c>
      <c r="J38" s="255">
        <f>+SUM($C22:J22)</f>
        <v>0</v>
      </c>
      <c r="K38" s="256">
        <f>+SUM($C22:K22)</f>
        <v>0</v>
      </c>
      <c r="L38" s="255">
        <f>+SUM($C22:L22)</f>
        <v>0</v>
      </c>
      <c r="M38" s="255">
        <f>+SUM($C22:M22)</f>
        <v>0</v>
      </c>
      <c r="N38" s="256">
        <f>+SUM($C22:N22)</f>
        <v>0</v>
      </c>
      <c r="O38" s="252"/>
    </row>
    <row r="39" spans="2:17" ht="13.5" thickBot="1">
      <c r="B39" s="257" t="s">
        <v>74</v>
      </c>
      <c r="C39" s="258">
        <f>+IFERROR((C37/C38),0)</f>
        <v>0</v>
      </c>
      <c r="D39" s="258">
        <f t="shared" ref="D39:N39" si="5">+IFERROR((D37/D38),0)</f>
        <v>0</v>
      </c>
      <c r="E39" s="259">
        <f t="shared" si="5"/>
        <v>0</v>
      </c>
      <c r="F39" s="258">
        <f t="shared" si="5"/>
        <v>0</v>
      </c>
      <c r="G39" s="258">
        <f t="shared" si="5"/>
        <v>0</v>
      </c>
      <c r="H39" s="259">
        <f t="shared" si="5"/>
        <v>0</v>
      </c>
      <c r="I39" s="258">
        <f t="shared" si="5"/>
        <v>0</v>
      </c>
      <c r="J39" s="258">
        <f t="shared" si="5"/>
        <v>0</v>
      </c>
      <c r="K39" s="259">
        <f t="shared" si="5"/>
        <v>0</v>
      </c>
      <c r="L39" s="258">
        <f t="shared" si="5"/>
        <v>0</v>
      </c>
      <c r="M39" s="258">
        <f t="shared" si="5"/>
        <v>0</v>
      </c>
      <c r="N39" s="259">
        <f t="shared" si="5"/>
        <v>0</v>
      </c>
      <c r="O39" s="259" t="str">
        <f>+IFERROR((O35/O22)," ")</f>
        <v xml:space="preserve"> </v>
      </c>
    </row>
    <row r="40" spans="2:17" ht="13.5" thickBot="1">
      <c r="B40" s="260"/>
      <c r="C40" s="261"/>
      <c r="D40" s="261"/>
      <c r="E40" s="261"/>
      <c r="F40" s="261"/>
      <c r="G40" s="261"/>
      <c r="H40" s="261"/>
      <c r="I40" s="261"/>
      <c r="J40" s="261"/>
      <c r="K40" s="261"/>
      <c r="L40" s="261"/>
      <c r="M40" s="261"/>
      <c r="N40" s="261"/>
      <c r="O40" s="261"/>
    </row>
    <row r="41" spans="2:17" ht="13.5" thickBot="1">
      <c r="B41" s="220" t="s">
        <v>46</v>
      </c>
      <c r="C41" s="173">
        <f>DATE($C$3,1,1)</f>
        <v>43831</v>
      </c>
      <c r="D41" s="173">
        <f>DATE($C$3,2,1)</f>
        <v>43862</v>
      </c>
      <c r="E41" s="174">
        <f>DATE($C$3,3,1)</f>
        <v>43891</v>
      </c>
      <c r="F41" s="172">
        <f>DATE($C$3,4,1)</f>
        <v>43922</v>
      </c>
      <c r="G41" s="173">
        <f>DATE($C$3,5,1)</f>
        <v>43952</v>
      </c>
      <c r="H41" s="174">
        <f>DATE($C$3,6,1)</f>
        <v>43983</v>
      </c>
      <c r="I41" s="172">
        <f>DATE($C$3,7,1)</f>
        <v>44013</v>
      </c>
      <c r="J41" s="173">
        <f>DATE($C$3,8,1)</f>
        <v>44044</v>
      </c>
      <c r="K41" s="174">
        <f>DATE($C$3,9,1)</f>
        <v>44075</v>
      </c>
      <c r="L41" s="173">
        <f>DATE($C$3,10,1)</f>
        <v>44105</v>
      </c>
      <c r="M41" s="173">
        <f>DATE($C$3,11,1)</f>
        <v>44136</v>
      </c>
      <c r="N41" s="174">
        <f>DATE($C$3,12,1)</f>
        <v>44166</v>
      </c>
      <c r="O41" s="262">
        <f>DATE($C$3,12,1)</f>
        <v>44166</v>
      </c>
    </row>
    <row r="42" spans="2:17">
      <c r="B42" s="222" t="str">
        <f>$C$3&amp;" Plan"</f>
        <v>2020 Plan</v>
      </c>
      <c r="C42" s="263"/>
      <c r="D42" s="263"/>
      <c r="E42" s="264"/>
      <c r="F42" s="265"/>
      <c r="G42" s="263"/>
      <c r="H42" s="264"/>
      <c r="I42" s="265"/>
      <c r="J42" s="263"/>
      <c r="K42" s="264"/>
      <c r="L42" s="265"/>
      <c r="M42" s="263"/>
      <c r="N42" s="263"/>
      <c r="O42" s="266">
        <f>SUM(C42:N42)</f>
        <v>0</v>
      </c>
    </row>
    <row r="43" spans="2:17">
      <c r="B43" s="227">
        <f>DATE($C$3,1,1)</f>
        <v>43831</v>
      </c>
      <c r="C43" s="228"/>
      <c r="D43" s="229"/>
      <c r="E43" s="230"/>
      <c r="F43" s="231"/>
      <c r="G43" s="229"/>
      <c r="H43" s="230"/>
      <c r="I43" s="231"/>
      <c r="J43" s="229"/>
      <c r="K43" s="230"/>
      <c r="L43" s="231"/>
      <c r="M43" s="229"/>
      <c r="N43" s="229"/>
      <c r="O43" s="232" t="str">
        <f t="shared" ref="O43:O46" si="6">IF(N43&gt;0,SUM(C43:N43)," ")</f>
        <v xml:space="preserve"> </v>
      </c>
    </row>
    <row r="44" spans="2:17">
      <c r="B44" s="233">
        <f>DATE($C$3,2,1)</f>
        <v>43862</v>
      </c>
      <c r="C44" s="193">
        <f>+C$55</f>
        <v>0</v>
      </c>
      <c r="D44" s="186"/>
      <c r="E44" s="187"/>
      <c r="F44" s="188"/>
      <c r="G44" s="189"/>
      <c r="H44" s="187"/>
      <c r="I44" s="188"/>
      <c r="J44" s="189"/>
      <c r="K44" s="187"/>
      <c r="L44" s="188"/>
      <c r="M44" s="189"/>
      <c r="N44" s="189"/>
      <c r="O44" s="232" t="str">
        <f t="shared" si="6"/>
        <v xml:space="preserve"> </v>
      </c>
    </row>
    <row r="45" spans="2:17">
      <c r="B45" s="234">
        <f>DATE($C$3,3,1)</f>
        <v>43891</v>
      </c>
      <c r="C45" s="193">
        <f t="shared" ref="C45:M54" si="7">+C$55</f>
        <v>0</v>
      </c>
      <c r="D45" s="200">
        <f t="shared" si="7"/>
        <v>0</v>
      </c>
      <c r="E45" s="194"/>
      <c r="F45" s="188"/>
      <c r="G45" s="189"/>
      <c r="H45" s="187"/>
      <c r="I45" s="188"/>
      <c r="J45" s="189"/>
      <c r="K45" s="187"/>
      <c r="L45" s="188"/>
      <c r="M45" s="189"/>
      <c r="N45" s="189"/>
      <c r="O45" s="232" t="str">
        <f t="shared" si="6"/>
        <v xml:space="preserve"> </v>
      </c>
    </row>
    <row r="46" spans="2:17">
      <c r="B46" s="233">
        <f>DATE($C$3,4,1)</f>
        <v>43922</v>
      </c>
      <c r="C46" s="193">
        <f t="shared" si="7"/>
        <v>0</v>
      </c>
      <c r="D46" s="193">
        <f t="shared" si="7"/>
        <v>0</v>
      </c>
      <c r="E46" s="195">
        <f t="shared" si="7"/>
        <v>0</v>
      </c>
      <c r="F46" s="186"/>
      <c r="G46" s="196"/>
      <c r="H46" s="235"/>
      <c r="I46" s="236"/>
      <c r="J46" s="196"/>
      <c r="K46" s="235"/>
      <c r="L46" s="236"/>
      <c r="M46" s="196"/>
      <c r="N46" s="196"/>
      <c r="O46" s="237" t="str">
        <f t="shared" si="6"/>
        <v xml:space="preserve"> </v>
      </c>
    </row>
    <row r="47" spans="2:17">
      <c r="B47" s="234">
        <f>DATE($C$3,5,1)</f>
        <v>43952</v>
      </c>
      <c r="C47" s="193">
        <f t="shared" si="7"/>
        <v>0</v>
      </c>
      <c r="D47" s="193">
        <f t="shared" si="7"/>
        <v>0</v>
      </c>
      <c r="E47" s="199">
        <f t="shared" si="7"/>
        <v>0</v>
      </c>
      <c r="F47" s="200">
        <f t="shared" si="7"/>
        <v>0</v>
      </c>
      <c r="G47" s="201"/>
      <c r="H47" s="235"/>
      <c r="I47" s="236"/>
      <c r="J47" s="196"/>
      <c r="K47" s="235"/>
      <c r="L47" s="236"/>
      <c r="M47" s="196"/>
      <c r="N47" s="196"/>
      <c r="O47" s="237" t="str">
        <f>IF(N47&gt;0,SUM(C47:N47)," ")</f>
        <v xml:space="preserve"> </v>
      </c>
    </row>
    <row r="48" spans="2:17">
      <c r="B48" s="233">
        <f>DATE($C$3,6,1)</f>
        <v>43983</v>
      </c>
      <c r="C48" s="193">
        <f t="shared" si="7"/>
        <v>0</v>
      </c>
      <c r="D48" s="193">
        <f t="shared" si="7"/>
        <v>0</v>
      </c>
      <c r="E48" s="199">
        <f t="shared" si="7"/>
        <v>0</v>
      </c>
      <c r="F48" s="193">
        <f t="shared" si="7"/>
        <v>0</v>
      </c>
      <c r="G48" s="200">
        <f t="shared" si="7"/>
        <v>0</v>
      </c>
      <c r="H48" s="238"/>
      <c r="I48" s="236"/>
      <c r="J48" s="196"/>
      <c r="K48" s="235"/>
      <c r="L48" s="236"/>
      <c r="M48" s="196"/>
      <c r="N48" s="196"/>
      <c r="O48" s="237" t="str">
        <f t="shared" ref="O48:O54" si="8">IF(N48&gt;0,SUM(C48:N48)," ")</f>
        <v xml:space="preserve"> </v>
      </c>
    </row>
    <row r="49" spans="2:16">
      <c r="B49" s="234">
        <f>DATE($C$3,7,1)</f>
        <v>44013</v>
      </c>
      <c r="C49" s="193">
        <f t="shared" si="7"/>
        <v>0</v>
      </c>
      <c r="D49" s="193">
        <f t="shared" si="7"/>
        <v>0</v>
      </c>
      <c r="E49" s="199">
        <f t="shared" si="7"/>
        <v>0</v>
      </c>
      <c r="F49" s="193">
        <f t="shared" si="7"/>
        <v>0</v>
      </c>
      <c r="G49" s="193">
        <f t="shared" si="7"/>
        <v>0</v>
      </c>
      <c r="H49" s="239">
        <f t="shared" si="7"/>
        <v>0</v>
      </c>
      <c r="I49" s="240"/>
      <c r="J49" s="196"/>
      <c r="K49" s="235"/>
      <c r="L49" s="236"/>
      <c r="M49" s="196"/>
      <c r="N49" s="196"/>
      <c r="O49" s="237" t="str">
        <f t="shared" si="8"/>
        <v xml:space="preserve"> </v>
      </c>
    </row>
    <row r="50" spans="2:16">
      <c r="B50" s="233">
        <f>DATE($C$3,8,1)</f>
        <v>44044</v>
      </c>
      <c r="C50" s="193">
        <f t="shared" si="7"/>
        <v>0</v>
      </c>
      <c r="D50" s="193">
        <f t="shared" si="7"/>
        <v>0</v>
      </c>
      <c r="E50" s="199">
        <f t="shared" si="7"/>
        <v>0</v>
      </c>
      <c r="F50" s="193">
        <f t="shared" si="7"/>
        <v>0</v>
      </c>
      <c r="G50" s="193">
        <f t="shared" si="7"/>
        <v>0</v>
      </c>
      <c r="H50" s="199">
        <f t="shared" si="7"/>
        <v>0</v>
      </c>
      <c r="I50" s="200">
        <f t="shared" si="7"/>
        <v>0</v>
      </c>
      <c r="J50" s="201"/>
      <c r="K50" s="198"/>
      <c r="L50" s="196"/>
      <c r="M50" s="196"/>
      <c r="N50" s="196"/>
      <c r="O50" s="237" t="str">
        <f t="shared" si="8"/>
        <v xml:space="preserve"> </v>
      </c>
    </row>
    <row r="51" spans="2:16">
      <c r="B51" s="234">
        <f>DATE($C$3,9,1)</f>
        <v>44075</v>
      </c>
      <c r="C51" s="193">
        <f t="shared" si="7"/>
        <v>0</v>
      </c>
      <c r="D51" s="193">
        <f t="shared" si="7"/>
        <v>0</v>
      </c>
      <c r="E51" s="199">
        <f t="shared" si="7"/>
        <v>0</v>
      </c>
      <c r="F51" s="193">
        <f t="shared" si="7"/>
        <v>0</v>
      </c>
      <c r="G51" s="193">
        <f t="shared" si="7"/>
        <v>0</v>
      </c>
      <c r="H51" s="199">
        <f t="shared" si="7"/>
        <v>0</v>
      </c>
      <c r="I51" s="193">
        <f t="shared" si="7"/>
        <v>0</v>
      </c>
      <c r="J51" s="200">
        <f t="shared" si="7"/>
        <v>0</v>
      </c>
      <c r="K51" s="241"/>
      <c r="L51" s="196"/>
      <c r="M51" s="196"/>
      <c r="N51" s="196"/>
      <c r="O51" s="237" t="str">
        <f t="shared" si="8"/>
        <v xml:space="preserve"> </v>
      </c>
    </row>
    <row r="52" spans="2:16">
      <c r="B52" s="233">
        <f>DATE($C$3,10,1)</f>
        <v>44105</v>
      </c>
      <c r="C52" s="193">
        <f t="shared" si="7"/>
        <v>0</v>
      </c>
      <c r="D52" s="193">
        <f t="shared" si="7"/>
        <v>0</v>
      </c>
      <c r="E52" s="199">
        <f t="shared" si="7"/>
        <v>0</v>
      </c>
      <c r="F52" s="193">
        <f t="shared" si="7"/>
        <v>0</v>
      </c>
      <c r="G52" s="193">
        <f t="shared" si="7"/>
        <v>0</v>
      </c>
      <c r="H52" s="199">
        <f t="shared" si="7"/>
        <v>0</v>
      </c>
      <c r="I52" s="193">
        <f t="shared" si="7"/>
        <v>0</v>
      </c>
      <c r="J52" s="193">
        <f t="shared" si="7"/>
        <v>0</v>
      </c>
      <c r="K52" s="195">
        <f t="shared" si="7"/>
        <v>0</v>
      </c>
      <c r="L52" s="186"/>
      <c r="M52" s="196"/>
      <c r="N52" s="196"/>
      <c r="O52" s="237" t="str">
        <f t="shared" si="8"/>
        <v xml:space="preserve"> </v>
      </c>
    </row>
    <row r="53" spans="2:16">
      <c r="B53" s="234">
        <f>DATE($C$3,11,1)</f>
        <v>44136</v>
      </c>
      <c r="C53" s="193">
        <f t="shared" si="7"/>
        <v>0</v>
      </c>
      <c r="D53" s="193">
        <f t="shared" si="7"/>
        <v>0</v>
      </c>
      <c r="E53" s="199">
        <f t="shared" si="7"/>
        <v>0</v>
      </c>
      <c r="F53" s="193">
        <f t="shared" si="7"/>
        <v>0</v>
      </c>
      <c r="G53" s="193">
        <f t="shared" si="7"/>
        <v>0</v>
      </c>
      <c r="H53" s="199">
        <f t="shared" si="7"/>
        <v>0</v>
      </c>
      <c r="I53" s="193">
        <f t="shared" si="7"/>
        <v>0</v>
      </c>
      <c r="J53" s="193">
        <f t="shared" si="7"/>
        <v>0</v>
      </c>
      <c r="K53" s="199">
        <f t="shared" si="7"/>
        <v>0</v>
      </c>
      <c r="L53" s="200">
        <f t="shared" si="7"/>
        <v>0</v>
      </c>
      <c r="M53" s="201"/>
      <c r="N53" s="196"/>
      <c r="O53" s="237" t="str">
        <f t="shared" si="8"/>
        <v xml:space="preserve"> </v>
      </c>
    </row>
    <row r="54" spans="2:16">
      <c r="B54" s="233">
        <f>DATE($C$3,12,1)</f>
        <v>44166</v>
      </c>
      <c r="C54" s="206">
        <f t="shared" si="7"/>
        <v>0</v>
      </c>
      <c r="D54" s="206">
        <f t="shared" si="7"/>
        <v>0</v>
      </c>
      <c r="E54" s="207">
        <f t="shared" si="7"/>
        <v>0</v>
      </c>
      <c r="F54" s="206">
        <f t="shared" si="7"/>
        <v>0</v>
      </c>
      <c r="G54" s="206">
        <f t="shared" si="7"/>
        <v>0</v>
      </c>
      <c r="H54" s="207">
        <f t="shared" si="7"/>
        <v>0</v>
      </c>
      <c r="I54" s="206">
        <f t="shared" si="7"/>
        <v>0</v>
      </c>
      <c r="J54" s="206">
        <f t="shared" si="7"/>
        <v>0</v>
      </c>
      <c r="K54" s="207">
        <f t="shared" si="7"/>
        <v>0</v>
      </c>
      <c r="L54" s="206">
        <f t="shared" si="7"/>
        <v>0</v>
      </c>
      <c r="M54" s="208">
        <f t="shared" si="7"/>
        <v>0</v>
      </c>
      <c r="N54" s="242"/>
      <c r="O54" s="243" t="str">
        <f t="shared" si="8"/>
        <v xml:space="preserve"> </v>
      </c>
    </row>
    <row r="55" spans="2:16">
      <c r="B55" s="244" t="s">
        <v>69</v>
      </c>
      <c r="C55" s="212">
        <f>+C43</f>
        <v>0</v>
      </c>
      <c r="D55" s="212">
        <f>+D44</f>
        <v>0</v>
      </c>
      <c r="E55" s="213">
        <f>+E45</f>
        <v>0</v>
      </c>
      <c r="F55" s="212">
        <f>+F46</f>
        <v>0</v>
      </c>
      <c r="G55" s="212">
        <f>+G47</f>
        <v>0</v>
      </c>
      <c r="H55" s="213">
        <f>+H48</f>
        <v>0</v>
      </c>
      <c r="I55" s="212">
        <f>+I49</f>
        <v>0</v>
      </c>
      <c r="J55" s="212">
        <f>+J50</f>
        <v>0</v>
      </c>
      <c r="K55" s="213">
        <f>+K51</f>
        <v>0</v>
      </c>
      <c r="L55" s="212">
        <f>+L52</f>
        <v>0</v>
      </c>
      <c r="M55" s="212">
        <f>+M53</f>
        <v>0</v>
      </c>
      <c r="N55" s="213">
        <f>+N54</f>
        <v>0</v>
      </c>
      <c r="O55" s="213" t="str">
        <f>IF(L55&gt;0,SUM(C55:N55)," ")</f>
        <v xml:space="preserve"> </v>
      </c>
    </row>
    <row r="56" spans="2:16">
      <c r="B56" s="245" t="s">
        <v>70</v>
      </c>
      <c r="C56" s="246">
        <f>+IF(ISNUMBER(C55),C55-C42," ")</f>
        <v>0</v>
      </c>
      <c r="D56" s="246">
        <f>+IF(ISNUMBER(D55),D55-D42," ")</f>
        <v>0</v>
      </c>
      <c r="E56" s="247">
        <f>+IF(ISNUMBER(E55),E55-E42," ")</f>
        <v>0</v>
      </c>
      <c r="F56" s="246">
        <f t="shared" ref="F56:N56" si="9">+IF(ISNUMBER(F55),F55-F42," ")</f>
        <v>0</v>
      </c>
      <c r="G56" s="246">
        <f t="shared" si="9"/>
        <v>0</v>
      </c>
      <c r="H56" s="247">
        <f t="shared" si="9"/>
        <v>0</v>
      </c>
      <c r="I56" s="246">
        <f t="shared" si="9"/>
        <v>0</v>
      </c>
      <c r="J56" s="246">
        <f t="shared" si="9"/>
        <v>0</v>
      </c>
      <c r="K56" s="247">
        <f t="shared" si="9"/>
        <v>0</v>
      </c>
      <c r="L56" s="246">
        <f t="shared" si="9"/>
        <v>0</v>
      </c>
      <c r="M56" s="246">
        <f t="shared" si="9"/>
        <v>0</v>
      </c>
      <c r="N56" s="247">
        <f t="shared" si="9"/>
        <v>0</v>
      </c>
      <c r="O56" s="247" t="str">
        <f>+IFERROR(O55-O42," ")</f>
        <v xml:space="preserve"> </v>
      </c>
    </row>
    <row r="57" spans="2:16">
      <c r="B57" s="249" t="s">
        <v>72</v>
      </c>
      <c r="C57" s="250">
        <f>+C55</f>
        <v>0</v>
      </c>
      <c r="D57" s="250">
        <f>+SUM($C55:D55)</f>
        <v>0</v>
      </c>
      <c r="E57" s="251">
        <f>+SUM($C55:E55)</f>
        <v>0</v>
      </c>
      <c r="F57" s="250">
        <f>+SUM($C55:F55)</f>
        <v>0</v>
      </c>
      <c r="G57" s="250">
        <f>+SUM($C55:G55)</f>
        <v>0</v>
      </c>
      <c r="H57" s="251">
        <f>+SUM($C55:H55)</f>
        <v>0</v>
      </c>
      <c r="I57" s="250">
        <f>+SUM($C55:I55)</f>
        <v>0</v>
      </c>
      <c r="J57" s="250">
        <f>+SUM($C55:J55)</f>
        <v>0</v>
      </c>
      <c r="K57" s="251">
        <f>+SUM($C55:K55)</f>
        <v>0</v>
      </c>
      <c r="L57" s="250">
        <f>+SUM($C55:L55)</f>
        <v>0</v>
      </c>
      <c r="M57" s="250">
        <f>+SUM($C55:M55)</f>
        <v>0</v>
      </c>
      <c r="N57" s="251">
        <f>+SUM($C55:N55)</f>
        <v>0</v>
      </c>
      <c r="O57" s="252"/>
    </row>
    <row r="58" spans="2:16">
      <c r="B58" s="254" t="s">
        <v>73</v>
      </c>
      <c r="C58" s="255">
        <f>+C42</f>
        <v>0</v>
      </c>
      <c r="D58" s="255">
        <f>+SUM($C42:D42)</f>
        <v>0</v>
      </c>
      <c r="E58" s="256">
        <f>+SUM($C42:E42)</f>
        <v>0</v>
      </c>
      <c r="F58" s="255">
        <f>+SUM($C42:F42)</f>
        <v>0</v>
      </c>
      <c r="G58" s="255">
        <f>+SUM($C42:G42)</f>
        <v>0</v>
      </c>
      <c r="H58" s="256">
        <f>+SUM($C42:H42)</f>
        <v>0</v>
      </c>
      <c r="I58" s="255">
        <f>+SUM($C42:I42)</f>
        <v>0</v>
      </c>
      <c r="J58" s="255">
        <f>+SUM($C42:J42)</f>
        <v>0</v>
      </c>
      <c r="K58" s="256">
        <f>+SUM($C42:K42)</f>
        <v>0</v>
      </c>
      <c r="L58" s="255">
        <f>+SUM($C42:L42)</f>
        <v>0</v>
      </c>
      <c r="M58" s="255">
        <f>+SUM($C42:M42)</f>
        <v>0</v>
      </c>
      <c r="N58" s="256">
        <f>+SUM($C42:N42)</f>
        <v>0</v>
      </c>
      <c r="O58" s="252"/>
    </row>
    <row r="59" spans="2:16" ht="13.5" thickBot="1">
      <c r="B59" s="257" t="s">
        <v>74</v>
      </c>
      <c r="C59" s="258">
        <f>+IFERROR((C57/C58),0)</f>
        <v>0</v>
      </c>
      <c r="D59" s="258">
        <f t="shared" ref="D59:N59" si="10">+IFERROR((D57/D58),0)</f>
        <v>0</v>
      </c>
      <c r="E59" s="259">
        <f t="shared" si="10"/>
        <v>0</v>
      </c>
      <c r="F59" s="258">
        <f t="shared" si="10"/>
        <v>0</v>
      </c>
      <c r="G59" s="258">
        <f t="shared" si="10"/>
        <v>0</v>
      </c>
      <c r="H59" s="259">
        <f t="shared" si="10"/>
        <v>0</v>
      </c>
      <c r="I59" s="258">
        <f t="shared" si="10"/>
        <v>0</v>
      </c>
      <c r="J59" s="258">
        <f t="shared" si="10"/>
        <v>0</v>
      </c>
      <c r="K59" s="259">
        <f t="shared" si="10"/>
        <v>0</v>
      </c>
      <c r="L59" s="258">
        <f t="shared" si="10"/>
        <v>0</v>
      </c>
      <c r="M59" s="258">
        <f t="shared" si="10"/>
        <v>0</v>
      </c>
      <c r="N59" s="259">
        <f t="shared" si="10"/>
        <v>0</v>
      </c>
      <c r="O59" s="259" t="str">
        <f>+IFERROR((O55/O42)," ")</f>
        <v xml:space="preserve"> </v>
      </c>
    </row>
    <row r="60" spans="2:16" ht="13.5" thickBot="1">
      <c r="B60" s="267"/>
    </row>
    <row r="61" spans="2:16" ht="13.5" thickBot="1">
      <c r="B61" s="220" t="s">
        <v>75</v>
      </c>
      <c r="C61" s="173">
        <f>DATE($C$3,1,1)</f>
        <v>43831</v>
      </c>
      <c r="D61" s="173">
        <f>DATE($C$3,2,1)</f>
        <v>43862</v>
      </c>
      <c r="E61" s="174">
        <f>DATE($C$3,3,1)</f>
        <v>43891</v>
      </c>
      <c r="F61" s="172">
        <f>DATE($C$3,4,1)</f>
        <v>43922</v>
      </c>
      <c r="G61" s="173">
        <f>DATE($C$3,5,1)</f>
        <v>43952</v>
      </c>
      <c r="H61" s="174">
        <f>DATE($C$3,6,1)</f>
        <v>43983</v>
      </c>
      <c r="I61" s="172">
        <f>DATE($C$3,7,1)</f>
        <v>44013</v>
      </c>
      <c r="J61" s="173">
        <f>DATE($C$3,8,1)</f>
        <v>44044</v>
      </c>
      <c r="K61" s="174">
        <f>DATE($C$3,9,1)</f>
        <v>44075</v>
      </c>
      <c r="L61" s="173">
        <f>DATE($C$3,10,1)</f>
        <v>44105</v>
      </c>
      <c r="M61" s="173">
        <f>DATE($C$3,11,1)</f>
        <v>44136</v>
      </c>
      <c r="N61" s="174">
        <f>DATE($C$3,12,1)</f>
        <v>44166</v>
      </c>
      <c r="O61" s="262">
        <f>DATE($C$3,12,1)</f>
        <v>44166</v>
      </c>
      <c r="P61" s="268"/>
    </row>
    <row r="62" spans="2:16">
      <c r="B62" s="222" t="str">
        <f>$C$3&amp;" Plan"</f>
        <v>2020 Plan</v>
      </c>
      <c r="C62" s="263"/>
      <c r="D62" s="263"/>
      <c r="E62" s="264"/>
      <c r="F62" s="265"/>
      <c r="G62" s="263"/>
      <c r="H62" s="264"/>
      <c r="I62" s="265"/>
      <c r="J62" s="263"/>
      <c r="K62" s="264"/>
      <c r="L62" s="265"/>
      <c r="M62" s="263"/>
      <c r="N62" s="263"/>
      <c r="O62" s="266">
        <f>SUM(C62:N62)</f>
        <v>0</v>
      </c>
    </row>
    <row r="63" spans="2:16">
      <c r="B63" s="227">
        <f>DATE($C$3,1,1)</f>
        <v>43831</v>
      </c>
      <c r="C63" s="228"/>
      <c r="D63" s="229"/>
      <c r="E63" s="230"/>
      <c r="F63" s="231"/>
      <c r="G63" s="229"/>
      <c r="H63" s="230"/>
      <c r="I63" s="231"/>
      <c r="J63" s="229"/>
      <c r="K63" s="230"/>
      <c r="L63" s="231"/>
      <c r="M63" s="229"/>
      <c r="N63" s="229"/>
      <c r="O63" s="232" t="str">
        <f t="shared" ref="O63:O74" si="11">IF(N63&gt;0,SUM(C63:N63)," ")</f>
        <v xml:space="preserve"> </v>
      </c>
    </row>
    <row r="64" spans="2:16">
      <c r="B64" s="233">
        <f>DATE($C$3,2,1)</f>
        <v>43862</v>
      </c>
      <c r="C64" s="193">
        <f t="shared" ref="C64:H74" si="12">+C$75</f>
        <v>0</v>
      </c>
      <c r="D64" s="186"/>
      <c r="E64" s="187"/>
      <c r="F64" s="188"/>
      <c r="G64" s="189"/>
      <c r="H64" s="187"/>
      <c r="I64" s="188"/>
      <c r="J64" s="189"/>
      <c r="K64" s="187"/>
      <c r="L64" s="188"/>
      <c r="M64" s="189"/>
      <c r="N64" s="189"/>
      <c r="O64" s="232" t="str">
        <f t="shared" si="11"/>
        <v xml:space="preserve"> </v>
      </c>
    </row>
    <row r="65" spans="2:15">
      <c r="B65" s="234">
        <f>DATE($C$3,3,1)</f>
        <v>43891</v>
      </c>
      <c r="C65" s="193">
        <f t="shared" si="12"/>
        <v>0</v>
      </c>
      <c r="D65" s="200">
        <f t="shared" si="12"/>
        <v>0</v>
      </c>
      <c r="E65" s="194"/>
      <c r="F65" s="188"/>
      <c r="G65" s="189"/>
      <c r="H65" s="187"/>
      <c r="I65" s="188"/>
      <c r="J65" s="189"/>
      <c r="K65" s="187"/>
      <c r="L65" s="188"/>
      <c r="M65" s="189"/>
      <c r="N65" s="189"/>
      <c r="O65" s="232" t="str">
        <f t="shared" si="11"/>
        <v xml:space="preserve"> </v>
      </c>
    </row>
    <row r="66" spans="2:15">
      <c r="B66" s="233">
        <f>DATE($C$3,4,1)</f>
        <v>43922</v>
      </c>
      <c r="C66" s="193">
        <f t="shared" si="12"/>
        <v>0</v>
      </c>
      <c r="D66" s="193">
        <f t="shared" si="12"/>
        <v>0</v>
      </c>
      <c r="E66" s="195">
        <f t="shared" si="12"/>
        <v>0</v>
      </c>
      <c r="F66" s="186"/>
      <c r="G66" s="196"/>
      <c r="H66" s="235"/>
      <c r="I66" s="236"/>
      <c r="J66" s="196"/>
      <c r="K66" s="235"/>
      <c r="L66" s="236"/>
      <c r="M66" s="196"/>
      <c r="N66" s="196"/>
      <c r="O66" s="237" t="str">
        <f t="shared" si="11"/>
        <v xml:space="preserve"> </v>
      </c>
    </row>
    <row r="67" spans="2:15">
      <c r="B67" s="234">
        <f>DATE($C$3,5,1)</f>
        <v>43952</v>
      </c>
      <c r="C67" s="193">
        <f t="shared" si="12"/>
        <v>0</v>
      </c>
      <c r="D67" s="193">
        <f t="shared" si="12"/>
        <v>0</v>
      </c>
      <c r="E67" s="199">
        <f t="shared" si="12"/>
        <v>0</v>
      </c>
      <c r="F67" s="200">
        <f t="shared" si="12"/>
        <v>0</v>
      </c>
      <c r="G67" s="201"/>
      <c r="H67" s="235"/>
      <c r="I67" s="236"/>
      <c r="J67" s="196"/>
      <c r="K67" s="235"/>
      <c r="L67" s="236"/>
      <c r="M67" s="196"/>
      <c r="N67" s="196"/>
      <c r="O67" s="237" t="str">
        <f>IF(N67&gt;0,SUM(C67:N67)," ")</f>
        <v xml:space="preserve"> </v>
      </c>
    </row>
    <row r="68" spans="2:15">
      <c r="B68" s="233">
        <f>DATE($C$3,6,1)</f>
        <v>43983</v>
      </c>
      <c r="C68" s="193">
        <f t="shared" si="12"/>
        <v>0</v>
      </c>
      <c r="D68" s="193">
        <f t="shared" si="12"/>
        <v>0</v>
      </c>
      <c r="E68" s="199">
        <f t="shared" si="12"/>
        <v>0</v>
      </c>
      <c r="F68" s="193">
        <f t="shared" si="12"/>
        <v>0</v>
      </c>
      <c r="G68" s="200">
        <f t="shared" si="12"/>
        <v>0</v>
      </c>
      <c r="H68" s="238"/>
      <c r="I68" s="236"/>
      <c r="J68" s="196"/>
      <c r="K68" s="235"/>
      <c r="L68" s="236"/>
      <c r="M68" s="196"/>
      <c r="N68" s="196"/>
      <c r="O68" s="237" t="str">
        <f t="shared" si="11"/>
        <v xml:space="preserve"> </v>
      </c>
    </row>
    <row r="69" spans="2:15">
      <c r="B69" s="234">
        <f>DATE($C$3,7,1)</f>
        <v>44013</v>
      </c>
      <c r="C69" s="193">
        <f t="shared" si="12"/>
        <v>0</v>
      </c>
      <c r="D69" s="193">
        <f t="shared" si="12"/>
        <v>0</v>
      </c>
      <c r="E69" s="199">
        <f t="shared" si="12"/>
        <v>0</v>
      </c>
      <c r="F69" s="193">
        <f t="shared" si="12"/>
        <v>0</v>
      </c>
      <c r="G69" s="193">
        <f t="shared" si="12"/>
        <v>0</v>
      </c>
      <c r="H69" s="239">
        <f t="shared" si="12"/>
        <v>0</v>
      </c>
      <c r="I69" s="240"/>
      <c r="J69" s="196"/>
      <c r="K69" s="235"/>
      <c r="L69" s="236"/>
      <c r="M69" s="196"/>
      <c r="N69" s="196"/>
      <c r="O69" s="237" t="str">
        <f t="shared" si="11"/>
        <v xml:space="preserve"> </v>
      </c>
    </row>
    <row r="70" spans="2:15">
      <c r="B70" s="233">
        <f>DATE($C$3,8,1)</f>
        <v>44044</v>
      </c>
      <c r="C70" s="193">
        <f t="shared" si="12"/>
        <v>0</v>
      </c>
      <c r="D70" s="193">
        <f t="shared" si="12"/>
        <v>0</v>
      </c>
      <c r="E70" s="199">
        <f t="shared" si="12"/>
        <v>0</v>
      </c>
      <c r="F70" s="193">
        <f t="shared" si="12"/>
        <v>0</v>
      </c>
      <c r="G70" s="193">
        <f t="shared" si="12"/>
        <v>0</v>
      </c>
      <c r="H70" s="199">
        <f t="shared" si="12"/>
        <v>0</v>
      </c>
      <c r="I70" s="200">
        <f>+I$75</f>
        <v>0</v>
      </c>
      <c r="J70" s="201"/>
      <c r="K70" s="198"/>
      <c r="L70" s="196"/>
      <c r="M70" s="196"/>
      <c r="N70" s="196"/>
      <c r="O70" s="237" t="str">
        <f t="shared" si="11"/>
        <v xml:space="preserve"> </v>
      </c>
    </row>
    <row r="71" spans="2:15">
      <c r="B71" s="234">
        <f>DATE($C$3,9,1)</f>
        <v>44075</v>
      </c>
      <c r="C71" s="193">
        <f t="shared" si="12"/>
        <v>0</v>
      </c>
      <c r="D71" s="193">
        <f t="shared" si="12"/>
        <v>0</v>
      </c>
      <c r="E71" s="199">
        <f t="shared" si="12"/>
        <v>0</v>
      </c>
      <c r="F71" s="193">
        <f t="shared" si="12"/>
        <v>0</v>
      </c>
      <c r="G71" s="193">
        <f t="shared" si="12"/>
        <v>0</v>
      </c>
      <c r="H71" s="199">
        <f t="shared" si="12"/>
        <v>0</v>
      </c>
      <c r="I71" s="193">
        <f>+I$75</f>
        <v>0</v>
      </c>
      <c r="J71" s="200">
        <f>+J$75</f>
        <v>0</v>
      </c>
      <c r="K71" s="241"/>
      <c r="L71" s="196"/>
      <c r="M71" s="196"/>
      <c r="N71" s="196"/>
      <c r="O71" s="237" t="str">
        <f t="shared" si="11"/>
        <v xml:space="preserve"> </v>
      </c>
    </row>
    <row r="72" spans="2:15">
      <c r="B72" s="233">
        <f>DATE($C$3,10,1)</f>
        <v>44105</v>
      </c>
      <c r="C72" s="193">
        <f t="shared" si="12"/>
        <v>0</v>
      </c>
      <c r="D72" s="193">
        <f t="shared" si="12"/>
        <v>0</v>
      </c>
      <c r="E72" s="199">
        <f t="shared" si="12"/>
        <v>0</v>
      </c>
      <c r="F72" s="193">
        <f t="shared" si="12"/>
        <v>0</v>
      </c>
      <c r="G72" s="193">
        <f t="shared" si="12"/>
        <v>0</v>
      </c>
      <c r="H72" s="199">
        <f t="shared" si="12"/>
        <v>0</v>
      </c>
      <c r="I72" s="193">
        <f>+I$75</f>
        <v>0</v>
      </c>
      <c r="J72" s="193">
        <f>+J$75</f>
        <v>0</v>
      </c>
      <c r="K72" s="195">
        <f>+K$75</f>
        <v>0</v>
      </c>
      <c r="L72" s="186"/>
      <c r="M72" s="196"/>
      <c r="N72" s="196"/>
      <c r="O72" s="237" t="str">
        <f t="shared" si="11"/>
        <v xml:space="preserve"> </v>
      </c>
    </row>
    <row r="73" spans="2:15">
      <c r="B73" s="234">
        <f>DATE($C$3,11,1)</f>
        <v>44136</v>
      </c>
      <c r="C73" s="193">
        <f t="shared" si="12"/>
        <v>0</v>
      </c>
      <c r="D73" s="193">
        <f t="shared" si="12"/>
        <v>0</v>
      </c>
      <c r="E73" s="199">
        <f t="shared" si="12"/>
        <v>0</v>
      </c>
      <c r="F73" s="193">
        <f t="shared" si="12"/>
        <v>0</v>
      </c>
      <c r="G73" s="193">
        <f t="shared" si="12"/>
        <v>0</v>
      </c>
      <c r="H73" s="199">
        <f t="shared" si="12"/>
        <v>0</v>
      </c>
      <c r="I73" s="193">
        <f>+I$75</f>
        <v>0</v>
      </c>
      <c r="J73" s="193">
        <f>+J$75</f>
        <v>0</v>
      </c>
      <c r="K73" s="199">
        <f>+K$75</f>
        <v>0</v>
      </c>
      <c r="L73" s="200">
        <f>+L$75</f>
        <v>0</v>
      </c>
      <c r="M73" s="201"/>
      <c r="N73" s="196"/>
      <c r="O73" s="237" t="str">
        <f t="shared" si="11"/>
        <v xml:space="preserve"> </v>
      </c>
    </row>
    <row r="74" spans="2:15">
      <c r="B74" s="233">
        <f>DATE($C$3,12,1)</f>
        <v>44166</v>
      </c>
      <c r="C74" s="206">
        <f t="shared" si="12"/>
        <v>0</v>
      </c>
      <c r="D74" s="206">
        <f t="shared" si="12"/>
        <v>0</v>
      </c>
      <c r="E74" s="207">
        <f t="shared" si="12"/>
        <v>0</v>
      </c>
      <c r="F74" s="206">
        <f t="shared" si="12"/>
        <v>0</v>
      </c>
      <c r="G74" s="206">
        <f t="shared" si="12"/>
        <v>0</v>
      </c>
      <c r="H74" s="207">
        <f t="shared" si="12"/>
        <v>0</v>
      </c>
      <c r="I74" s="206">
        <f>+I$75</f>
        <v>0</v>
      </c>
      <c r="J74" s="206">
        <f>+J$75</f>
        <v>0</v>
      </c>
      <c r="K74" s="207">
        <f>+K$75</f>
        <v>0</v>
      </c>
      <c r="L74" s="206">
        <f>+L$75</f>
        <v>0</v>
      </c>
      <c r="M74" s="208">
        <f>+M$75</f>
        <v>0</v>
      </c>
      <c r="N74" s="242"/>
      <c r="O74" s="243" t="str">
        <f t="shared" si="11"/>
        <v xml:space="preserve"> </v>
      </c>
    </row>
    <row r="75" spans="2:15">
      <c r="B75" s="244" t="s">
        <v>69</v>
      </c>
      <c r="C75" s="212">
        <f>+C63</f>
        <v>0</v>
      </c>
      <c r="D75" s="212">
        <f>+D64</f>
        <v>0</v>
      </c>
      <c r="E75" s="213">
        <f>+E65</f>
        <v>0</v>
      </c>
      <c r="F75" s="212">
        <f>+F66</f>
        <v>0</v>
      </c>
      <c r="G75" s="212">
        <f>+G67</f>
        <v>0</v>
      </c>
      <c r="H75" s="213">
        <f>+H68</f>
        <v>0</v>
      </c>
      <c r="I75" s="212">
        <f>+I69</f>
        <v>0</v>
      </c>
      <c r="J75" s="212">
        <f>+J70</f>
        <v>0</v>
      </c>
      <c r="K75" s="213">
        <f>+K71</f>
        <v>0</v>
      </c>
      <c r="L75" s="212">
        <f>+L72</f>
        <v>0</v>
      </c>
      <c r="M75" s="212">
        <f>+M73</f>
        <v>0</v>
      </c>
      <c r="N75" s="213">
        <f>+N74</f>
        <v>0</v>
      </c>
      <c r="O75" s="213" t="str">
        <f>IF(L75&gt;0,SUM(C75:N75)," ")</f>
        <v xml:space="preserve"> </v>
      </c>
    </row>
    <row r="76" spans="2:15">
      <c r="B76" s="245" t="s">
        <v>70</v>
      </c>
      <c r="C76" s="246">
        <f>+IF(ISNUMBER(C75),C75-C62," ")</f>
        <v>0</v>
      </c>
      <c r="D76" s="246">
        <f>+IF(ISNUMBER(D75),D75-D62," ")</f>
        <v>0</v>
      </c>
      <c r="E76" s="247">
        <f>+IF(ISNUMBER(E75),E75-E62," ")</f>
        <v>0</v>
      </c>
      <c r="F76" s="246">
        <f t="shared" ref="F76:N76" si="13">+IF(ISNUMBER(F75),F75-F62," ")</f>
        <v>0</v>
      </c>
      <c r="G76" s="246">
        <f t="shared" si="13"/>
        <v>0</v>
      </c>
      <c r="H76" s="247">
        <f t="shared" si="13"/>
        <v>0</v>
      </c>
      <c r="I76" s="246">
        <f t="shared" si="13"/>
        <v>0</v>
      </c>
      <c r="J76" s="246">
        <f t="shared" si="13"/>
        <v>0</v>
      </c>
      <c r="K76" s="247">
        <f t="shared" si="13"/>
        <v>0</v>
      </c>
      <c r="L76" s="246">
        <f t="shared" si="13"/>
        <v>0</v>
      </c>
      <c r="M76" s="246">
        <f t="shared" si="13"/>
        <v>0</v>
      </c>
      <c r="N76" s="247">
        <f t="shared" si="13"/>
        <v>0</v>
      </c>
      <c r="O76" s="247" t="str">
        <f>+IFERROR(O75-O62," ")</f>
        <v xml:space="preserve"> </v>
      </c>
    </row>
    <row r="77" spans="2:15">
      <c r="B77" s="249" t="s">
        <v>72</v>
      </c>
      <c r="C77" s="250">
        <f>+C75</f>
        <v>0</v>
      </c>
      <c r="D77" s="250">
        <f>+SUM($C75:D75)</f>
        <v>0</v>
      </c>
      <c r="E77" s="251">
        <f>+SUM($C75:E75)</f>
        <v>0</v>
      </c>
      <c r="F77" s="250">
        <f>+SUM($C75:F75)</f>
        <v>0</v>
      </c>
      <c r="G77" s="250">
        <f>+SUM($C75:G75)</f>
        <v>0</v>
      </c>
      <c r="H77" s="251">
        <f>+SUM($C75:H75)</f>
        <v>0</v>
      </c>
      <c r="I77" s="250">
        <f>+SUM($C75:I75)</f>
        <v>0</v>
      </c>
      <c r="J77" s="250">
        <f>+SUM($C75:J75)</f>
        <v>0</v>
      </c>
      <c r="K77" s="251">
        <f>+SUM($C75:K75)</f>
        <v>0</v>
      </c>
      <c r="L77" s="250">
        <f>+SUM($C75:L75)</f>
        <v>0</v>
      </c>
      <c r="M77" s="250">
        <f>+SUM($C75:M75)</f>
        <v>0</v>
      </c>
      <c r="N77" s="251">
        <f>+SUM($C75:N75)</f>
        <v>0</v>
      </c>
      <c r="O77" s="252"/>
    </row>
    <row r="78" spans="2:15">
      <c r="B78" s="254" t="s">
        <v>73</v>
      </c>
      <c r="C78" s="255">
        <f>+C62</f>
        <v>0</v>
      </c>
      <c r="D78" s="255">
        <f>+SUM($C62:D62)</f>
        <v>0</v>
      </c>
      <c r="E78" s="256">
        <f>+SUM($C62:E62)</f>
        <v>0</v>
      </c>
      <c r="F78" s="255">
        <f>+SUM($C62:F62)</f>
        <v>0</v>
      </c>
      <c r="G78" s="255">
        <f>+SUM($C62:G62)</f>
        <v>0</v>
      </c>
      <c r="H78" s="256">
        <f>+SUM($C62:H62)</f>
        <v>0</v>
      </c>
      <c r="I78" s="255">
        <f>+SUM($C62:I62)</f>
        <v>0</v>
      </c>
      <c r="J78" s="255">
        <f>+SUM($C62:J62)</f>
        <v>0</v>
      </c>
      <c r="K78" s="256">
        <f>+SUM($C62:K62)</f>
        <v>0</v>
      </c>
      <c r="L78" s="255">
        <f>+SUM($C62:L62)</f>
        <v>0</v>
      </c>
      <c r="M78" s="255">
        <f>+SUM($C62:M62)</f>
        <v>0</v>
      </c>
      <c r="N78" s="256">
        <f>+SUM($C62:N62)</f>
        <v>0</v>
      </c>
      <c r="O78" s="252"/>
    </row>
    <row r="79" spans="2:15" ht="13.5" thickBot="1">
      <c r="B79" s="257" t="s">
        <v>74</v>
      </c>
      <c r="C79" s="258">
        <f>+IFERROR((C77/C78),0)</f>
        <v>0</v>
      </c>
      <c r="D79" s="258">
        <f t="shared" ref="D79:N79" si="14">+IFERROR((D77/D78),0)</f>
        <v>0</v>
      </c>
      <c r="E79" s="259">
        <f t="shared" si="14"/>
        <v>0</v>
      </c>
      <c r="F79" s="258">
        <f t="shared" si="14"/>
        <v>0</v>
      </c>
      <c r="G79" s="258">
        <f t="shared" si="14"/>
        <v>0</v>
      </c>
      <c r="H79" s="259">
        <f t="shared" si="14"/>
        <v>0</v>
      </c>
      <c r="I79" s="258">
        <f t="shared" si="14"/>
        <v>0</v>
      </c>
      <c r="J79" s="258">
        <f t="shared" si="14"/>
        <v>0</v>
      </c>
      <c r="K79" s="259">
        <f t="shared" si="14"/>
        <v>0</v>
      </c>
      <c r="L79" s="258">
        <f t="shared" si="14"/>
        <v>0</v>
      </c>
      <c r="M79" s="258">
        <f t="shared" si="14"/>
        <v>0</v>
      </c>
      <c r="N79" s="259">
        <f t="shared" si="14"/>
        <v>0</v>
      </c>
      <c r="O79" s="259" t="str">
        <f>+IFERROR((O75/O62)," ")</f>
        <v xml:space="preserve"> </v>
      </c>
    </row>
    <row r="80" spans="2:15" ht="13.5" thickBot="1"/>
    <row r="81" spans="2:15" ht="13.5" thickBot="1">
      <c r="B81" s="171" t="s">
        <v>76</v>
      </c>
      <c r="C81" s="172">
        <f>DATE($C$3,1,1)</f>
        <v>43831</v>
      </c>
      <c r="D81" s="173">
        <f>DATE($C$3,2,1)</f>
        <v>43862</v>
      </c>
      <c r="E81" s="174">
        <f>DATE($C$3,3,1)</f>
        <v>43891</v>
      </c>
      <c r="F81" s="172">
        <f>DATE($C$3,4,1)</f>
        <v>43922</v>
      </c>
      <c r="G81" s="173">
        <f>DATE($C$3,5,1)</f>
        <v>43952</v>
      </c>
      <c r="H81" s="174">
        <f>DATE($C$3,6,1)</f>
        <v>43983</v>
      </c>
      <c r="I81" s="172">
        <f>DATE($C$3,7,1)</f>
        <v>44013</v>
      </c>
      <c r="J81" s="173">
        <f>DATE($C$3,8,1)</f>
        <v>44044</v>
      </c>
      <c r="K81" s="174">
        <f>DATE($C$3,9,1)</f>
        <v>44075</v>
      </c>
      <c r="L81" s="173">
        <f>DATE($C$3,10,1)</f>
        <v>44105</v>
      </c>
      <c r="M81" s="173">
        <f>DATE($C$3,11,1)</f>
        <v>44136</v>
      </c>
      <c r="N81" s="174">
        <f>DATE($C$3,12,1)</f>
        <v>44166</v>
      </c>
      <c r="O81" s="262">
        <f>DATE($C$3,12,1)</f>
        <v>44166</v>
      </c>
    </row>
    <row r="82" spans="2:15" s="226" customFormat="1">
      <c r="B82" s="175" t="str">
        <f>$C$3&amp;" Plan"</f>
        <v>2020 Plan</v>
      </c>
      <c r="C82" s="269"/>
      <c r="D82" s="263"/>
      <c r="E82" s="270"/>
      <c r="F82" s="263"/>
      <c r="G82" s="263"/>
      <c r="H82" s="263"/>
      <c r="I82" s="269"/>
      <c r="J82" s="263"/>
      <c r="K82" s="270"/>
      <c r="L82" s="263"/>
      <c r="M82" s="263"/>
      <c r="N82" s="263"/>
      <c r="O82" s="266" t="str">
        <f>IF(N82&gt;0,SUM(C82:N82)," ")</f>
        <v xml:space="preserve"> </v>
      </c>
    </row>
    <row r="83" spans="2:15">
      <c r="B83" s="179">
        <f>DATE($C$3,1,1)</f>
        <v>43831</v>
      </c>
      <c r="C83" s="180"/>
      <c r="D83" s="229"/>
      <c r="E83" s="271"/>
      <c r="F83" s="229"/>
      <c r="G83" s="229"/>
      <c r="H83" s="229"/>
      <c r="I83" s="272"/>
      <c r="J83" s="229"/>
      <c r="K83" s="271"/>
      <c r="L83" s="229"/>
      <c r="M83" s="229"/>
      <c r="N83" s="229"/>
      <c r="O83" s="232" t="str">
        <f>IF(N83&gt;0,SUM(C83:N83)," ")</f>
        <v xml:space="preserve"> </v>
      </c>
    </row>
    <row r="84" spans="2:15">
      <c r="B84" s="184">
        <f>DATE($C$3,2,1)</f>
        <v>43862</v>
      </c>
      <c r="C84" s="185">
        <f t="shared" ref="C84:M94" si="15">+C$95</f>
        <v>0</v>
      </c>
      <c r="D84" s="186"/>
      <c r="E84" s="191"/>
      <c r="F84" s="189"/>
      <c r="G84" s="189"/>
      <c r="H84" s="189"/>
      <c r="I84" s="190"/>
      <c r="J84" s="189"/>
      <c r="K84" s="191"/>
      <c r="L84" s="189"/>
      <c r="M84" s="189"/>
      <c r="N84" s="189"/>
      <c r="O84" s="232" t="str">
        <f>IF(N84&gt;0,SUM(C84:N84)," ")</f>
        <v xml:space="preserve"> </v>
      </c>
    </row>
    <row r="85" spans="2:15">
      <c r="B85" s="192">
        <f>DATE($C$3,3,1)</f>
        <v>43891</v>
      </c>
      <c r="C85" s="185">
        <f t="shared" si="15"/>
        <v>0</v>
      </c>
      <c r="D85" s="200">
        <f t="shared" si="15"/>
        <v>0</v>
      </c>
      <c r="E85" s="273"/>
      <c r="F85" s="189"/>
      <c r="G85" s="189"/>
      <c r="H85" s="189"/>
      <c r="I85" s="190"/>
      <c r="J85" s="189"/>
      <c r="K85" s="191"/>
      <c r="L85" s="189"/>
      <c r="M85" s="189"/>
      <c r="N85" s="189"/>
      <c r="O85" s="232" t="str">
        <f>IF(N85&gt;0,SUM(C85:N85)," ")</f>
        <v xml:space="preserve"> </v>
      </c>
    </row>
    <row r="86" spans="2:15">
      <c r="B86" s="184">
        <f>DATE($C$3,4,1)</f>
        <v>43922</v>
      </c>
      <c r="C86" s="185">
        <f t="shared" si="15"/>
        <v>0</v>
      </c>
      <c r="D86" s="193">
        <f t="shared" si="15"/>
        <v>0</v>
      </c>
      <c r="E86" s="195">
        <f t="shared" si="15"/>
        <v>0</v>
      </c>
      <c r="F86" s="186"/>
      <c r="G86" s="196"/>
      <c r="H86" s="196"/>
      <c r="I86" s="197"/>
      <c r="J86" s="196"/>
      <c r="K86" s="198"/>
      <c r="L86" s="196"/>
      <c r="M86" s="196"/>
      <c r="N86" s="196"/>
      <c r="O86" s="237" t="str">
        <f>IF(N86&gt;0,SUM(C86:N86)," ")</f>
        <v xml:space="preserve"> </v>
      </c>
    </row>
    <row r="87" spans="2:15">
      <c r="B87" s="192">
        <f>DATE($C$3,5,1)</f>
        <v>43952</v>
      </c>
      <c r="C87" s="185">
        <f t="shared" si="15"/>
        <v>0</v>
      </c>
      <c r="D87" s="193">
        <f t="shared" si="15"/>
        <v>0</v>
      </c>
      <c r="E87" s="199">
        <f t="shared" si="15"/>
        <v>0</v>
      </c>
      <c r="F87" s="200">
        <f t="shared" si="15"/>
        <v>0</v>
      </c>
      <c r="G87" s="201"/>
      <c r="H87" s="196"/>
      <c r="I87" s="197"/>
      <c r="J87" s="196"/>
      <c r="K87" s="198"/>
      <c r="L87" s="196"/>
      <c r="M87" s="196"/>
      <c r="N87" s="196"/>
      <c r="O87" s="237" t="str">
        <f t="shared" ref="O87:O94" si="16">IF(N87&gt;0,SUM(C87:N87)," ")</f>
        <v xml:space="preserve"> </v>
      </c>
    </row>
    <row r="88" spans="2:15">
      <c r="B88" s="184">
        <f>DATE($C$3,6,1)</f>
        <v>43983</v>
      </c>
      <c r="C88" s="185">
        <f t="shared" si="15"/>
        <v>0</v>
      </c>
      <c r="D88" s="193">
        <f t="shared" si="15"/>
        <v>0</v>
      </c>
      <c r="E88" s="199">
        <f t="shared" si="15"/>
        <v>0</v>
      </c>
      <c r="F88" s="193">
        <f t="shared" si="15"/>
        <v>0</v>
      </c>
      <c r="G88" s="200">
        <f t="shared" si="15"/>
        <v>0</v>
      </c>
      <c r="H88" s="201"/>
      <c r="I88" s="197"/>
      <c r="J88" s="196"/>
      <c r="K88" s="198"/>
      <c r="L88" s="196"/>
      <c r="M88" s="196"/>
      <c r="N88" s="196"/>
      <c r="O88" s="237" t="str">
        <f t="shared" si="16"/>
        <v xml:space="preserve"> </v>
      </c>
    </row>
    <row r="89" spans="2:15">
      <c r="B89" s="192">
        <f>DATE($C$3,7,1)</f>
        <v>44013</v>
      </c>
      <c r="C89" s="185">
        <f t="shared" si="15"/>
        <v>0</v>
      </c>
      <c r="D89" s="193">
        <f t="shared" si="15"/>
        <v>0</v>
      </c>
      <c r="E89" s="199">
        <f t="shared" si="15"/>
        <v>0</v>
      </c>
      <c r="F89" s="193">
        <f t="shared" si="15"/>
        <v>0</v>
      </c>
      <c r="G89" s="193">
        <f t="shared" si="15"/>
        <v>0</v>
      </c>
      <c r="H89" s="202">
        <f t="shared" si="15"/>
        <v>0</v>
      </c>
      <c r="I89" s="203"/>
      <c r="J89" s="196"/>
      <c r="K89" s="198"/>
      <c r="L89" s="196"/>
      <c r="M89" s="196"/>
      <c r="N89" s="196"/>
      <c r="O89" s="237" t="str">
        <f t="shared" si="16"/>
        <v xml:space="preserve"> </v>
      </c>
    </row>
    <row r="90" spans="2:15">
      <c r="B90" s="184">
        <f>DATE($C$3,8,1)</f>
        <v>44044</v>
      </c>
      <c r="C90" s="185">
        <f t="shared" si="15"/>
        <v>0</v>
      </c>
      <c r="D90" s="193">
        <f t="shared" si="15"/>
        <v>0</v>
      </c>
      <c r="E90" s="199">
        <f t="shared" si="15"/>
        <v>0</v>
      </c>
      <c r="F90" s="193">
        <f t="shared" si="15"/>
        <v>0</v>
      </c>
      <c r="G90" s="193">
        <f t="shared" si="15"/>
        <v>0</v>
      </c>
      <c r="H90" s="193">
        <f t="shared" si="15"/>
        <v>0</v>
      </c>
      <c r="I90" s="204">
        <f t="shared" si="15"/>
        <v>0</v>
      </c>
      <c r="J90" s="201"/>
      <c r="K90" s="198"/>
      <c r="L90" s="196"/>
      <c r="M90" s="196"/>
      <c r="N90" s="196"/>
      <c r="O90" s="237" t="str">
        <f t="shared" si="16"/>
        <v xml:space="preserve"> </v>
      </c>
    </row>
    <row r="91" spans="2:15">
      <c r="B91" s="192">
        <f>DATE($C$3,9,1)</f>
        <v>44075</v>
      </c>
      <c r="C91" s="185">
        <f t="shared" si="15"/>
        <v>0</v>
      </c>
      <c r="D91" s="193">
        <f t="shared" si="15"/>
        <v>0</v>
      </c>
      <c r="E91" s="199">
        <f t="shared" si="15"/>
        <v>0</v>
      </c>
      <c r="F91" s="193">
        <f t="shared" si="15"/>
        <v>0</v>
      </c>
      <c r="G91" s="193">
        <f t="shared" si="15"/>
        <v>0</v>
      </c>
      <c r="H91" s="193">
        <f t="shared" si="15"/>
        <v>0</v>
      </c>
      <c r="I91" s="185">
        <f t="shared" si="15"/>
        <v>0</v>
      </c>
      <c r="J91" s="200">
        <f t="shared" si="15"/>
        <v>0</v>
      </c>
      <c r="K91" s="241"/>
      <c r="L91" s="196"/>
      <c r="M91" s="196"/>
      <c r="N91" s="196"/>
      <c r="O91" s="237" t="str">
        <f t="shared" si="16"/>
        <v xml:space="preserve"> </v>
      </c>
    </row>
    <row r="92" spans="2:15">
      <c r="B92" s="184">
        <f>DATE($C$3,10,1)</f>
        <v>44105</v>
      </c>
      <c r="C92" s="185">
        <f t="shared" si="15"/>
        <v>0</v>
      </c>
      <c r="D92" s="193">
        <f t="shared" si="15"/>
        <v>0</v>
      </c>
      <c r="E92" s="199">
        <f t="shared" si="15"/>
        <v>0</v>
      </c>
      <c r="F92" s="193">
        <f t="shared" si="15"/>
        <v>0</v>
      </c>
      <c r="G92" s="193">
        <f t="shared" si="15"/>
        <v>0</v>
      </c>
      <c r="H92" s="193">
        <f t="shared" si="15"/>
        <v>0</v>
      </c>
      <c r="I92" s="185">
        <f t="shared" si="15"/>
        <v>0</v>
      </c>
      <c r="J92" s="193">
        <f t="shared" si="15"/>
        <v>0</v>
      </c>
      <c r="K92" s="195">
        <f t="shared" si="15"/>
        <v>0</v>
      </c>
      <c r="L92" s="186"/>
      <c r="M92" s="196"/>
      <c r="N92" s="196"/>
      <c r="O92" s="237" t="str">
        <f t="shared" si="16"/>
        <v xml:space="preserve"> </v>
      </c>
    </row>
    <row r="93" spans="2:15">
      <c r="B93" s="192">
        <f>DATE($C$3,11,1)</f>
        <v>44136</v>
      </c>
      <c r="C93" s="185">
        <f t="shared" si="15"/>
        <v>0</v>
      </c>
      <c r="D93" s="193">
        <f t="shared" si="15"/>
        <v>0</v>
      </c>
      <c r="E93" s="199">
        <f t="shared" si="15"/>
        <v>0</v>
      </c>
      <c r="F93" s="193">
        <f t="shared" si="15"/>
        <v>0</v>
      </c>
      <c r="G93" s="193">
        <f t="shared" si="15"/>
        <v>0</v>
      </c>
      <c r="H93" s="193">
        <f t="shared" si="15"/>
        <v>0</v>
      </c>
      <c r="I93" s="185">
        <f t="shared" si="15"/>
        <v>0</v>
      </c>
      <c r="J93" s="193">
        <f t="shared" si="15"/>
        <v>0</v>
      </c>
      <c r="K93" s="199">
        <f t="shared" si="15"/>
        <v>0</v>
      </c>
      <c r="L93" s="200">
        <f t="shared" si="15"/>
        <v>0</v>
      </c>
      <c r="M93" s="201"/>
      <c r="N93" s="196"/>
      <c r="O93" s="237" t="str">
        <f t="shared" si="16"/>
        <v xml:space="preserve"> </v>
      </c>
    </row>
    <row r="94" spans="2:15">
      <c r="B94" s="184">
        <f>DATE($C$3,12,1)</f>
        <v>44166</v>
      </c>
      <c r="C94" s="205">
        <f t="shared" si="15"/>
        <v>0</v>
      </c>
      <c r="D94" s="206">
        <f t="shared" si="15"/>
        <v>0</v>
      </c>
      <c r="E94" s="207">
        <f t="shared" si="15"/>
        <v>0</v>
      </c>
      <c r="F94" s="206">
        <f t="shared" si="15"/>
        <v>0</v>
      </c>
      <c r="G94" s="206">
        <f t="shared" si="15"/>
        <v>0</v>
      </c>
      <c r="H94" s="206">
        <f t="shared" si="15"/>
        <v>0</v>
      </c>
      <c r="I94" s="205">
        <f t="shared" si="15"/>
        <v>0</v>
      </c>
      <c r="J94" s="206">
        <f t="shared" si="15"/>
        <v>0</v>
      </c>
      <c r="K94" s="207">
        <f t="shared" si="15"/>
        <v>0</v>
      </c>
      <c r="L94" s="206">
        <f t="shared" si="15"/>
        <v>0</v>
      </c>
      <c r="M94" s="208">
        <f t="shared" si="15"/>
        <v>0</v>
      </c>
      <c r="N94" s="242"/>
      <c r="O94" s="243" t="str">
        <f t="shared" si="16"/>
        <v xml:space="preserve"> </v>
      </c>
    </row>
    <row r="95" spans="2:15">
      <c r="B95" s="210" t="s">
        <v>69</v>
      </c>
      <c r="C95" s="211">
        <f>+C83</f>
        <v>0</v>
      </c>
      <c r="D95" s="212">
        <f>D84</f>
        <v>0</v>
      </c>
      <c r="E95" s="213">
        <f>+E85</f>
        <v>0</v>
      </c>
      <c r="F95" s="212">
        <f>+F86</f>
        <v>0</v>
      </c>
      <c r="G95" s="212">
        <f>+G87</f>
        <v>0</v>
      </c>
      <c r="H95" s="212">
        <f>+H88</f>
        <v>0</v>
      </c>
      <c r="I95" s="211">
        <f>+I89</f>
        <v>0</v>
      </c>
      <c r="J95" s="212">
        <f>+J90</f>
        <v>0</v>
      </c>
      <c r="K95" s="213">
        <f>+K91</f>
        <v>0</v>
      </c>
      <c r="L95" s="212">
        <f>+L92</f>
        <v>0</v>
      </c>
      <c r="M95" s="212">
        <f>+M93</f>
        <v>0</v>
      </c>
      <c r="N95" s="212">
        <f>+N94</f>
        <v>0</v>
      </c>
      <c r="O95" s="274" t="str">
        <f>IF(N95&gt;0,SUM(C95:N95)," ")</f>
        <v xml:space="preserve"> </v>
      </c>
    </row>
    <row r="96" spans="2:15" s="248" customFormat="1">
      <c r="B96" s="275" t="s">
        <v>70</v>
      </c>
      <c r="C96" s="276">
        <f>+IF(ISNUMBER(C95),C95-C82," ")</f>
        <v>0</v>
      </c>
      <c r="D96" s="246">
        <f t="shared" ref="D96:N96" si="17">+IF(ISNUMBER(D95),D95-D82," ")</f>
        <v>0</v>
      </c>
      <c r="E96" s="247">
        <f t="shared" si="17"/>
        <v>0</v>
      </c>
      <c r="F96" s="246">
        <f t="shared" si="17"/>
        <v>0</v>
      </c>
      <c r="G96" s="246">
        <f t="shared" si="17"/>
        <v>0</v>
      </c>
      <c r="H96" s="246">
        <f t="shared" si="17"/>
        <v>0</v>
      </c>
      <c r="I96" s="276">
        <f t="shared" si="17"/>
        <v>0</v>
      </c>
      <c r="J96" s="246">
        <f t="shared" si="17"/>
        <v>0</v>
      </c>
      <c r="K96" s="247">
        <f t="shared" si="17"/>
        <v>0</v>
      </c>
      <c r="L96" s="246">
        <f t="shared" si="17"/>
        <v>0</v>
      </c>
      <c r="M96" s="246">
        <f t="shared" si="17"/>
        <v>0</v>
      </c>
      <c r="N96" s="246">
        <f t="shared" si="17"/>
        <v>0</v>
      </c>
      <c r="O96" s="277" t="str">
        <f>+IFERROR(O95-O82," ")</f>
        <v xml:space="preserve"> </v>
      </c>
    </row>
    <row r="97" spans="2:17">
      <c r="B97" s="278" t="s">
        <v>72</v>
      </c>
      <c r="C97" s="279">
        <f>+C95</f>
        <v>0</v>
      </c>
      <c r="D97" s="250">
        <f>+SUM($C95:D95)</f>
        <v>0</v>
      </c>
      <c r="E97" s="251">
        <f>+SUM($C95:E95)</f>
        <v>0</v>
      </c>
      <c r="F97" s="250">
        <f>+SUM($C95:F95)</f>
        <v>0</v>
      </c>
      <c r="G97" s="250">
        <f>+SUM($C95:G95)</f>
        <v>0</v>
      </c>
      <c r="H97" s="250">
        <f>+SUM($C95:H95)</f>
        <v>0</v>
      </c>
      <c r="I97" s="279">
        <f>+SUM($C95:I95)</f>
        <v>0</v>
      </c>
      <c r="J97" s="250">
        <f>+SUM($C95:J95)</f>
        <v>0</v>
      </c>
      <c r="K97" s="251">
        <f>+SUM($C95:K95)</f>
        <v>0</v>
      </c>
      <c r="L97" s="250">
        <f>+SUM($C95:L95)</f>
        <v>0</v>
      </c>
      <c r="M97" s="250">
        <f>+SUM($C95:M95)</f>
        <v>0</v>
      </c>
      <c r="N97" s="250">
        <f>+SUM($C95:N95)</f>
        <v>0</v>
      </c>
      <c r="O97" s="252"/>
      <c r="Q97" s="253"/>
    </row>
    <row r="98" spans="2:17">
      <c r="B98" s="280" t="s">
        <v>73</v>
      </c>
      <c r="C98" s="281">
        <f>+C82</f>
        <v>0</v>
      </c>
      <c r="D98" s="255">
        <f>+SUM($C82:D82)</f>
        <v>0</v>
      </c>
      <c r="E98" s="256">
        <f>+SUM($C82:E82)</f>
        <v>0</v>
      </c>
      <c r="F98" s="255">
        <f>+SUM($C82:F82)</f>
        <v>0</v>
      </c>
      <c r="G98" s="255">
        <f>+SUM($C82:G82)</f>
        <v>0</v>
      </c>
      <c r="H98" s="255">
        <f>+SUM($C82:H82)</f>
        <v>0</v>
      </c>
      <c r="I98" s="281">
        <f>+SUM($C82:I82)</f>
        <v>0</v>
      </c>
      <c r="J98" s="255">
        <f>+SUM($C82:J82)</f>
        <v>0</v>
      </c>
      <c r="K98" s="256">
        <f>+SUM($C82:K82)</f>
        <v>0</v>
      </c>
      <c r="L98" s="255">
        <f>+SUM($C82:L82)</f>
        <v>0</v>
      </c>
      <c r="M98" s="255">
        <f>+SUM($C82:M82)</f>
        <v>0</v>
      </c>
      <c r="N98" s="255">
        <f>+SUM($C82:N82)</f>
        <v>0</v>
      </c>
      <c r="O98" s="252"/>
    </row>
    <row r="99" spans="2:17" ht="13.5" thickBot="1">
      <c r="B99" s="282" t="s">
        <v>74</v>
      </c>
      <c r="C99" s="283">
        <f>+IFERROR((C97/C98),0)</f>
        <v>0</v>
      </c>
      <c r="D99" s="258">
        <f t="shared" ref="D99:N99" si="18">+IFERROR((D97/D98),0)</f>
        <v>0</v>
      </c>
      <c r="E99" s="259">
        <f t="shared" si="18"/>
        <v>0</v>
      </c>
      <c r="F99" s="258">
        <f t="shared" si="18"/>
        <v>0</v>
      </c>
      <c r="G99" s="258">
        <f t="shared" si="18"/>
        <v>0</v>
      </c>
      <c r="H99" s="258">
        <f t="shared" si="18"/>
        <v>0</v>
      </c>
      <c r="I99" s="283">
        <f t="shared" si="18"/>
        <v>0</v>
      </c>
      <c r="J99" s="258">
        <f t="shared" si="18"/>
        <v>0</v>
      </c>
      <c r="K99" s="259">
        <f t="shared" si="18"/>
        <v>0</v>
      </c>
      <c r="L99" s="258">
        <f t="shared" si="18"/>
        <v>0</v>
      </c>
      <c r="M99" s="258">
        <f t="shared" si="18"/>
        <v>0</v>
      </c>
      <c r="N99" s="258">
        <f t="shared" si="18"/>
        <v>0</v>
      </c>
      <c r="O99" s="284" t="str">
        <f>+IFERROR((O95/O82)," ")</f>
        <v xml:space="preserve"> </v>
      </c>
    </row>
    <row r="100" spans="2:17" ht="13.5" thickBot="1"/>
    <row r="101" spans="2:17" ht="13.5" thickBot="1">
      <c r="B101" s="285" t="s">
        <v>77</v>
      </c>
      <c r="C101" s="173">
        <f>DATE($C$3,1,1)</f>
        <v>43831</v>
      </c>
      <c r="D101" s="173">
        <f>DATE($C$3,2,1)</f>
        <v>43862</v>
      </c>
      <c r="E101" s="174">
        <f>DATE($C$3,3,1)</f>
        <v>43891</v>
      </c>
      <c r="F101" s="172">
        <f>DATE($C$3,4,1)</f>
        <v>43922</v>
      </c>
      <c r="G101" s="173">
        <f>DATE($C$3,5,1)</f>
        <v>43952</v>
      </c>
      <c r="H101" s="174">
        <f>DATE($C$3,6,1)</f>
        <v>43983</v>
      </c>
      <c r="I101" s="172">
        <f>DATE($C$3,7,1)</f>
        <v>44013</v>
      </c>
      <c r="J101" s="173">
        <f>DATE($C$3,8,1)</f>
        <v>44044</v>
      </c>
      <c r="K101" s="174">
        <f>DATE($C$3,9,1)</f>
        <v>44075</v>
      </c>
      <c r="L101" s="173">
        <f>DATE($C$3,10,1)</f>
        <v>44105</v>
      </c>
      <c r="M101" s="173">
        <f>DATE($C$3,11,1)</f>
        <v>44136</v>
      </c>
      <c r="N101" s="174">
        <f>DATE($C$3,12,1)</f>
        <v>44166</v>
      </c>
      <c r="P101" s="268"/>
      <c r="Q101" s="268"/>
    </row>
    <row r="102" spans="2:17">
      <c r="B102" s="286" t="str">
        <f>$C$3&amp;" Plan"</f>
        <v>2020 Plan</v>
      </c>
      <c r="C102" s="287"/>
      <c r="D102" s="288"/>
      <c r="E102" s="289"/>
      <c r="F102" s="290"/>
      <c r="G102" s="288"/>
      <c r="H102" s="289"/>
      <c r="I102" s="290"/>
      <c r="J102" s="288"/>
      <c r="K102" s="289"/>
      <c r="L102" s="290"/>
      <c r="M102" s="288"/>
      <c r="N102" s="291"/>
    </row>
    <row r="103" spans="2:17">
      <c r="B103" s="227">
        <f>DATE($C$3,1,1)</f>
        <v>43831</v>
      </c>
      <c r="C103" s="292"/>
      <c r="D103" s="293"/>
      <c r="E103" s="294"/>
      <c r="F103" s="295"/>
      <c r="G103" s="293"/>
      <c r="H103" s="294"/>
      <c r="I103" s="295"/>
      <c r="J103" s="293"/>
      <c r="K103" s="294"/>
      <c r="L103" s="295"/>
      <c r="M103" s="293"/>
      <c r="N103" s="296"/>
    </row>
    <row r="104" spans="2:17">
      <c r="B104" s="233">
        <f>DATE($C$3,2,1)</f>
        <v>43862</v>
      </c>
      <c r="C104" s="297"/>
      <c r="D104" s="298"/>
      <c r="E104" s="299"/>
      <c r="F104" s="300"/>
      <c r="G104" s="301"/>
      <c r="H104" s="299"/>
      <c r="I104" s="300"/>
      <c r="J104" s="301"/>
      <c r="K104" s="299"/>
      <c r="L104" s="300"/>
      <c r="M104" s="301"/>
      <c r="N104" s="302"/>
    </row>
    <row r="105" spans="2:17">
      <c r="B105" s="234">
        <f>DATE($C$3,3,1)</f>
        <v>43891</v>
      </c>
      <c r="C105" s="303"/>
      <c r="D105" s="304"/>
      <c r="E105" s="305"/>
      <c r="F105" s="306"/>
      <c r="G105" s="307"/>
      <c r="H105" s="308"/>
      <c r="I105" s="306"/>
      <c r="J105" s="307"/>
      <c r="K105" s="308"/>
      <c r="L105" s="306"/>
      <c r="M105" s="307"/>
      <c r="N105" s="309"/>
    </row>
    <row r="106" spans="2:17">
      <c r="B106" s="233">
        <f>DATE($C$3,4,1)</f>
        <v>43922</v>
      </c>
      <c r="C106" s="303"/>
      <c r="D106" s="303"/>
      <c r="E106" s="310"/>
      <c r="F106" s="298"/>
      <c r="G106" s="307"/>
      <c r="H106" s="308"/>
      <c r="I106" s="306"/>
      <c r="J106" s="307"/>
      <c r="K106" s="308"/>
      <c r="L106" s="306"/>
      <c r="M106" s="307"/>
      <c r="N106" s="309"/>
    </row>
    <row r="107" spans="2:17">
      <c r="B107" s="234">
        <f>DATE($C$3,5,1)</f>
        <v>43952</v>
      </c>
      <c r="C107" s="303"/>
      <c r="D107" s="303"/>
      <c r="E107" s="311"/>
      <c r="F107" s="304"/>
      <c r="G107" s="312"/>
      <c r="H107" s="308"/>
      <c r="I107" s="306"/>
      <c r="J107" s="307"/>
      <c r="K107" s="308"/>
      <c r="L107" s="306"/>
      <c r="M107" s="307"/>
      <c r="N107" s="309"/>
    </row>
    <row r="108" spans="2:17">
      <c r="B108" s="233">
        <f>DATE($C$3,6,1)</f>
        <v>43983</v>
      </c>
      <c r="C108" s="303"/>
      <c r="D108" s="303"/>
      <c r="E108" s="311"/>
      <c r="F108" s="303"/>
      <c r="G108" s="304"/>
      <c r="H108" s="305"/>
      <c r="I108" s="306"/>
      <c r="J108" s="307"/>
      <c r="K108" s="308"/>
      <c r="L108" s="306"/>
      <c r="M108" s="307"/>
      <c r="N108" s="309"/>
    </row>
    <row r="109" spans="2:17">
      <c r="B109" s="234">
        <f>DATE($C$3,7,1)</f>
        <v>44013</v>
      </c>
      <c r="C109" s="303"/>
      <c r="D109" s="303"/>
      <c r="E109" s="311"/>
      <c r="F109" s="303"/>
      <c r="G109" s="303"/>
      <c r="H109" s="313"/>
      <c r="I109" s="314"/>
      <c r="J109" s="307"/>
      <c r="K109" s="308"/>
      <c r="L109" s="306"/>
      <c r="M109" s="307"/>
      <c r="N109" s="309"/>
    </row>
    <row r="110" spans="2:17">
      <c r="B110" s="233">
        <f>DATE($C$3,8,1)</f>
        <v>44044</v>
      </c>
      <c r="C110" s="303"/>
      <c r="D110" s="303"/>
      <c r="E110" s="311"/>
      <c r="F110" s="303"/>
      <c r="G110" s="303"/>
      <c r="H110" s="311"/>
      <c r="I110" s="304"/>
      <c r="J110" s="312"/>
      <c r="K110" s="309"/>
      <c r="L110" s="307"/>
      <c r="M110" s="307"/>
      <c r="N110" s="309"/>
    </row>
    <row r="111" spans="2:17">
      <c r="B111" s="234">
        <f>DATE($C$3,9,1)</f>
        <v>44075</v>
      </c>
      <c r="C111" s="303"/>
      <c r="D111" s="303"/>
      <c r="E111" s="311"/>
      <c r="F111" s="303"/>
      <c r="G111" s="303"/>
      <c r="H111" s="311"/>
      <c r="I111" s="303"/>
      <c r="J111" s="304"/>
      <c r="K111" s="315"/>
      <c r="L111" s="307"/>
      <c r="M111" s="307"/>
      <c r="N111" s="309"/>
    </row>
    <row r="112" spans="2:17">
      <c r="B112" s="233">
        <f>DATE($C$3,10,1)</f>
        <v>44105</v>
      </c>
      <c r="C112" s="303"/>
      <c r="D112" s="303"/>
      <c r="E112" s="311"/>
      <c r="F112" s="303"/>
      <c r="G112" s="303"/>
      <c r="H112" s="311"/>
      <c r="I112" s="303"/>
      <c r="J112" s="303"/>
      <c r="K112" s="310"/>
      <c r="L112" s="298"/>
      <c r="M112" s="307"/>
      <c r="N112" s="309"/>
    </row>
    <row r="113" spans="2:14">
      <c r="B113" s="234">
        <f>DATE($C$3,11,1)</f>
        <v>44136</v>
      </c>
      <c r="C113" s="303"/>
      <c r="D113" s="303"/>
      <c r="E113" s="311"/>
      <c r="F113" s="303"/>
      <c r="G113" s="303"/>
      <c r="H113" s="311"/>
      <c r="I113" s="303"/>
      <c r="J113" s="303"/>
      <c r="K113" s="311"/>
      <c r="L113" s="304"/>
      <c r="M113" s="312"/>
      <c r="N113" s="309"/>
    </row>
    <row r="114" spans="2:14">
      <c r="B114" s="233">
        <f>DATE($C$3,12,1)</f>
        <v>44166</v>
      </c>
      <c r="C114" s="316"/>
      <c r="D114" s="316"/>
      <c r="E114" s="317"/>
      <c r="F114" s="316"/>
      <c r="G114" s="316"/>
      <c r="H114" s="317"/>
      <c r="I114" s="316"/>
      <c r="J114" s="316"/>
      <c r="K114" s="317"/>
      <c r="L114" s="316"/>
      <c r="M114" s="318"/>
      <c r="N114" s="319"/>
    </row>
    <row r="115" spans="2:14">
      <c r="B115" s="244" t="s">
        <v>69</v>
      </c>
      <c r="C115" s="320">
        <f>+C103</f>
        <v>0</v>
      </c>
      <c r="D115" s="320">
        <f>+D104</f>
        <v>0</v>
      </c>
      <c r="E115" s="321">
        <f>+E105</f>
        <v>0</v>
      </c>
      <c r="F115" s="320">
        <f>+F106</f>
        <v>0</v>
      </c>
      <c r="G115" s="320">
        <f>+G107</f>
        <v>0</v>
      </c>
      <c r="H115" s="321">
        <f>+H108</f>
        <v>0</v>
      </c>
      <c r="I115" s="320">
        <f>+I109</f>
        <v>0</v>
      </c>
      <c r="J115" s="320">
        <f>+J110</f>
        <v>0</v>
      </c>
      <c r="K115" s="321">
        <f>+K111</f>
        <v>0</v>
      </c>
      <c r="L115" s="320">
        <f>+L112</f>
        <v>0</v>
      </c>
      <c r="M115" s="320">
        <f>+M113</f>
        <v>0</v>
      </c>
      <c r="N115" s="321">
        <f>+N114</f>
        <v>0</v>
      </c>
    </row>
    <row r="116" spans="2:14" ht="13.5" thickBot="1">
      <c r="B116" s="322" t="s">
        <v>70</v>
      </c>
      <c r="C116" s="323">
        <f>+IF(ISNUMBER(C115),C115-C102," ")</f>
        <v>0</v>
      </c>
      <c r="D116" s="323">
        <f t="shared" ref="D116:N116" si="19">+IF(ISNUMBER(D115),D115-D102," ")</f>
        <v>0</v>
      </c>
      <c r="E116" s="324">
        <f t="shared" si="19"/>
        <v>0</v>
      </c>
      <c r="F116" s="323">
        <f t="shared" si="19"/>
        <v>0</v>
      </c>
      <c r="G116" s="323">
        <f t="shared" si="19"/>
        <v>0</v>
      </c>
      <c r="H116" s="324">
        <f t="shared" si="19"/>
        <v>0</v>
      </c>
      <c r="I116" s="323">
        <f t="shared" si="19"/>
        <v>0</v>
      </c>
      <c r="J116" s="323">
        <f t="shared" si="19"/>
        <v>0</v>
      </c>
      <c r="K116" s="324">
        <f t="shared" si="19"/>
        <v>0</v>
      </c>
      <c r="L116" s="323">
        <f t="shared" si="19"/>
        <v>0</v>
      </c>
      <c r="M116" s="323">
        <f t="shared" si="19"/>
        <v>0</v>
      </c>
      <c r="N116" s="324">
        <f t="shared" si="19"/>
        <v>0</v>
      </c>
    </row>
    <row r="117" spans="2:14">
      <c r="B117" s="267"/>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autoPageBreaks="0"/>
  </sheetPr>
  <dimension ref="A1:BR225"/>
  <sheetViews>
    <sheetView showGridLines="0" zoomScale="90" zoomScaleNormal="90" workbookViewId="0">
      <pane xSplit="4" ySplit="4" topLeftCell="E5" activePane="bottomRight" state="frozen"/>
      <selection pane="topRight" activeCell="E1" sqref="E1"/>
      <selection pane="bottomLeft" activeCell="A5" sqref="A5"/>
      <selection pane="bottomRight" activeCell="E5" sqref="E5"/>
    </sheetView>
  </sheetViews>
  <sheetFormatPr defaultColWidth="12.5703125" defaultRowHeight="12.75"/>
  <cols>
    <col min="1" max="1" width="1.7109375" style="1" customWidth="1"/>
    <col min="2" max="2" width="48.42578125" style="1" customWidth="1"/>
    <col min="3" max="3" width="13.7109375" style="1" customWidth="1"/>
    <col min="4" max="4" width="10.5703125" style="1" customWidth="1"/>
    <col min="5" max="5" width="13" style="3" customWidth="1"/>
    <col min="6" max="7" width="13" style="1" customWidth="1"/>
    <col min="8" max="8" width="13" style="2" customWidth="1"/>
    <col min="9" max="28" width="13" style="1" customWidth="1"/>
    <col min="29" max="30" width="12.85546875" style="1" bestFit="1" customWidth="1"/>
    <col min="31" max="31" width="12.5703125" style="1" customWidth="1"/>
    <col min="32" max="40" width="12.85546875" style="1" bestFit="1" customWidth="1"/>
    <col min="41" max="41" width="1.140625" style="1" customWidth="1"/>
    <col min="42" max="50" width="12.85546875" style="1" bestFit="1" customWidth="1"/>
    <col min="51" max="51" width="14.140625" style="1" bestFit="1" customWidth="1"/>
    <col min="52" max="53" width="14.28515625" style="1" bestFit="1" customWidth="1"/>
    <col min="54" max="54" width="3.28515625" style="1" customWidth="1"/>
    <col min="55" max="55" width="12" style="1" customWidth="1"/>
    <col min="56" max="56" width="14.28515625" style="1" bestFit="1" customWidth="1"/>
    <col min="57" max="57" width="13.42578125" style="1" customWidth="1"/>
    <col min="58" max="16384" width="12.5703125" style="1"/>
  </cols>
  <sheetData>
    <row r="1" spans="1:58" ht="18.75">
      <c r="B1" s="130" t="s">
        <v>115</v>
      </c>
      <c r="C1" s="126"/>
      <c r="D1" s="126"/>
      <c r="E1" s="128"/>
      <c r="F1" s="126"/>
      <c r="G1" s="126"/>
      <c r="H1" s="127"/>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row>
    <row r="2" spans="1:58" ht="18.75">
      <c r="B2" s="419"/>
      <c r="H2" s="3"/>
      <c r="K2" s="3"/>
      <c r="N2" s="3"/>
      <c r="Q2" s="3"/>
      <c r="T2" s="3"/>
      <c r="W2" s="3"/>
      <c r="Z2" s="3"/>
      <c r="AD2" s="3"/>
      <c r="AH2" s="3"/>
    </row>
    <row r="3" spans="1:58">
      <c r="C3" s="121"/>
      <c r="D3" s="121"/>
      <c r="E3" s="418">
        <v>1</v>
      </c>
      <c r="F3" s="417">
        <v>2</v>
      </c>
      <c r="G3" s="417">
        <f t="shared" ref="G3:AN3" si="0">+F3+1</f>
        <v>3</v>
      </c>
      <c r="H3" s="417">
        <f t="shared" si="0"/>
        <v>4</v>
      </c>
      <c r="I3" s="417">
        <f t="shared" si="0"/>
        <v>5</v>
      </c>
      <c r="J3" s="417">
        <f t="shared" si="0"/>
        <v>6</v>
      </c>
      <c r="K3" s="417">
        <f t="shared" si="0"/>
        <v>7</v>
      </c>
      <c r="L3" s="417">
        <f t="shared" si="0"/>
        <v>8</v>
      </c>
      <c r="M3" s="417">
        <f t="shared" si="0"/>
        <v>9</v>
      </c>
      <c r="N3" s="417">
        <f t="shared" si="0"/>
        <v>10</v>
      </c>
      <c r="O3" s="417">
        <f t="shared" si="0"/>
        <v>11</v>
      </c>
      <c r="P3" s="417">
        <f t="shared" si="0"/>
        <v>12</v>
      </c>
      <c r="Q3" s="417">
        <f t="shared" si="0"/>
        <v>13</v>
      </c>
      <c r="R3" s="417">
        <f t="shared" si="0"/>
        <v>14</v>
      </c>
      <c r="S3" s="417">
        <f t="shared" si="0"/>
        <v>15</v>
      </c>
      <c r="T3" s="417">
        <f t="shared" si="0"/>
        <v>16</v>
      </c>
      <c r="U3" s="417">
        <f t="shared" si="0"/>
        <v>17</v>
      </c>
      <c r="V3" s="417">
        <f t="shared" si="0"/>
        <v>18</v>
      </c>
      <c r="W3" s="417">
        <f t="shared" si="0"/>
        <v>19</v>
      </c>
      <c r="X3" s="417">
        <f t="shared" si="0"/>
        <v>20</v>
      </c>
      <c r="Y3" s="417">
        <f t="shared" si="0"/>
        <v>21</v>
      </c>
      <c r="Z3" s="417">
        <f t="shared" si="0"/>
        <v>22</v>
      </c>
      <c r="AA3" s="417">
        <f t="shared" si="0"/>
        <v>23</v>
      </c>
      <c r="AB3" s="417">
        <f t="shared" si="0"/>
        <v>24</v>
      </c>
      <c r="AC3" s="417">
        <f t="shared" si="0"/>
        <v>25</v>
      </c>
      <c r="AD3" s="417">
        <f t="shared" si="0"/>
        <v>26</v>
      </c>
      <c r="AE3" s="417">
        <f t="shared" si="0"/>
        <v>27</v>
      </c>
      <c r="AF3" s="417">
        <f t="shared" si="0"/>
        <v>28</v>
      </c>
      <c r="AG3" s="417">
        <f t="shared" si="0"/>
        <v>29</v>
      </c>
      <c r="AH3" s="417">
        <f t="shared" si="0"/>
        <v>30</v>
      </c>
      <c r="AI3" s="417">
        <f t="shared" si="0"/>
        <v>31</v>
      </c>
      <c r="AJ3" s="417">
        <f t="shared" si="0"/>
        <v>32</v>
      </c>
      <c r="AK3" s="417">
        <f t="shared" si="0"/>
        <v>33</v>
      </c>
      <c r="AL3" s="417">
        <f t="shared" si="0"/>
        <v>34</v>
      </c>
      <c r="AM3" s="417">
        <f t="shared" si="0"/>
        <v>35</v>
      </c>
      <c r="AN3" s="417">
        <f t="shared" si="0"/>
        <v>36</v>
      </c>
      <c r="AO3" s="325"/>
      <c r="BD3" s="337"/>
    </row>
    <row r="4" spans="1:58" ht="13.5" thickBot="1">
      <c r="A4" s="32" t="s">
        <v>0</v>
      </c>
      <c r="B4" s="31" t="s">
        <v>114</v>
      </c>
      <c r="C4" s="30"/>
      <c r="D4" s="29"/>
      <c r="E4" s="116">
        <f>'Model &amp; Metrics'!H$4</f>
        <v>43831</v>
      </c>
      <c r="F4" s="116">
        <f>'Model &amp; Metrics'!I$4</f>
        <v>43890</v>
      </c>
      <c r="G4" s="116">
        <f>'Model &amp; Metrics'!J$4</f>
        <v>43921</v>
      </c>
      <c r="H4" s="116">
        <f>'Model &amp; Metrics'!K$4</f>
        <v>43951</v>
      </c>
      <c r="I4" s="116">
        <f>'Model &amp; Metrics'!L$4</f>
        <v>43982</v>
      </c>
      <c r="J4" s="116">
        <f>'Model &amp; Metrics'!M$4</f>
        <v>44012</v>
      </c>
      <c r="K4" s="116">
        <f>'Model &amp; Metrics'!N$4</f>
        <v>44043</v>
      </c>
      <c r="L4" s="116">
        <f>'Model &amp; Metrics'!O$4</f>
        <v>44074</v>
      </c>
      <c r="M4" s="116">
        <f>'Model &amp; Metrics'!P$4</f>
        <v>44104</v>
      </c>
      <c r="N4" s="116">
        <f>'Model &amp; Metrics'!Q$4</f>
        <v>44135</v>
      </c>
      <c r="O4" s="116">
        <f>'Model &amp; Metrics'!R$4</f>
        <v>44165</v>
      </c>
      <c r="P4" s="116">
        <f>'Model &amp; Metrics'!S$4</f>
        <v>44196</v>
      </c>
      <c r="Q4" s="116">
        <f>'Model &amp; Metrics'!T$4</f>
        <v>44227</v>
      </c>
      <c r="R4" s="116">
        <f>'Model &amp; Metrics'!U$4</f>
        <v>44255</v>
      </c>
      <c r="S4" s="116">
        <f>'Model &amp; Metrics'!V$4</f>
        <v>44286</v>
      </c>
      <c r="T4" s="116">
        <f>'Model &amp; Metrics'!W$4</f>
        <v>44316</v>
      </c>
      <c r="U4" s="116">
        <f>'Model &amp; Metrics'!X$4</f>
        <v>44347</v>
      </c>
      <c r="V4" s="116">
        <f>'Model &amp; Metrics'!Y$4</f>
        <v>44377</v>
      </c>
      <c r="W4" s="116">
        <f>'Model &amp; Metrics'!Z$4</f>
        <v>44408</v>
      </c>
      <c r="X4" s="116">
        <f>'Model &amp; Metrics'!AA$4</f>
        <v>44439</v>
      </c>
      <c r="Y4" s="116">
        <f>'Model &amp; Metrics'!AB$4</f>
        <v>44469</v>
      </c>
      <c r="Z4" s="116">
        <f>'Model &amp; Metrics'!AC$4</f>
        <v>44500</v>
      </c>
      <c r="AA4" s="116">
        <f>'Model &amp; Metrics'!AD$4</f>
        <v>44530</v>
      </c>
      <c r="AB4" s="116">
        <f>'Model &amp; Metrics'!AE$4</f>
        <v>44561</v>
      </c>
      <c r="AC4" s="116">
        <f>'Model &amp; Metrics'!AF$4</f>
        <v>44592</v>
      </c>
      <c r="AD4" s="116">
        <f>'Model &amp; Metrics'!AG$4</f>
        <v>44620</v>
      </c>
      <c r="AE4" s="116">
        <f>'Model &amp; Metrics'!AH$4</f>
        <v>44651</v>
      </c>
      <c r="AF4" s="116">
        <f>'Model &amp; Metrics'!AI$4</f>
        <v>44681</v>
      </c>
      <c r="AG4" s="116">
        <f>'Model &amp; Metrics'!AJ$4</f>
        <v>44712</v>
      </c>
      <c r="AH4" s="116">
        <f>'Model &amp; Metrics'!AK$4</f>
        <v>44742</v>
      </c>
      <c r="AI4" s="116">
        <f>'Model &amp; Metrics'!AL$4</f>
        <v>44773</v>
      </c>
      <c r="AJ4" s="116">
        <f>'Model &amp; Metrics'!AM$4</f>
        <v>44804</v>
      </c>
      <c r="AK4" s="116">
        <f>'Model &amp; Metrics'!AN$4</f>
        <v>44834</v>
      </c>
      <c r="AL4" s="116">
        <f>'Model &amp; Metrics'!AO$4</f>
        <v>44865</v>
      </c>
      <c r="AM4" s="116">
        <f>'Model &amp; Metrics'!AP$4</f>
        <v>44895</v>
      </c>
      <c r="AN4" s="116">
        <f>'Model &amp; Metrics'!AQ$4</f>
        <v>44926</v>
      </c>
      <c r="AO4" s="325"/>
      <c r="AP4" s="416" t="str">
        <f>'Model &amp; Metrics'!AS4</f>
        <v>Q120</v>
      </c>
      <c r="AQ4" s="416" t="str">
        <f>'Model &amp; Metrics'!AT4</f>
        <v>Q220</v>
      </c>
      <c r="AR4" s="416" t="str">
        <f>'Model &amp; Metrics'!AU4</f>
        <v>Q320</v>
      </c>
      <c r="AS4" s="416" t="str">
        <f>'Model &amp; Metrics'!AV4</f>
        <v>Q420</v>
      </c>
      <c r="AT4" s="416" t="str">
        <f>'Model &amp; Metrics'!AW4</f>
        <v>Q121</v>
      </c>
      <c r="AU4" s="416" t="str">
        <f>'Model &amp; Metrics'!AX4</f>
        <v>Q221</v>
      </c>
      <c r="AV4" s="416" t="str">
        <f>'Model &amp; Metrics'!AY4</f>
        <v>Q321</v>
      </c>
      <c r="AW4" s="416" t="str">
        <f>'Model &amp; Metrics'!AZ4</f>
        <v>Q421</v>
      </c>
      <c r="AX4" s="416" t="str">
        <f>'Model &amp; Metrics'!BA4</f>
        <v>Q122</v>
      </c>
      <c r="AY4" s="416" t="str">
        <f>'Model &amp; Metrics'!BB4</f>
        <v>Q222</v>
      </c>
      <c r="AZ4" s="416" t="str">
        <f>'Model &amp; Metrics'!BC4</f>
        <v>Q322</v>
      </c>
      <c r="BA4" s="416" t="str">
        <f>'Model &amp; Metrics'!BD4</f>
        <v>Q422</v>
      </c>
      <c r="BC4" s="415">
        <f>'Model &amp; Metrics'!BF4</f>
        <v>2020</v>
      </c>
      <c r="BD4" s="415">
        <f>'Model &amp; Metrics'!BG4</f>
        <v>2021</v>
      </c>
      <c r="BE4" s="415">
        <f>'Model &amp; Metrics'!BH4</f>
        <v>2022</v>
      </c>
    </row>
    <row r="5" spans="1:58">
      <c r="B5" s="122"/>
      <c r="C5" s="121"/>
      <c r="D5" s="121"/>
      <c r="AO5" s="325"/>
      <c r="AP5" s="414"/>
      <c r="AQ5" s="414"/>
      <c r="AR5" s="414"/>
      <c r="AS5" s="414"/>
      <c r="AT5" s="414"/>
      <c r="AU5" s="414"/>
      <c r="AV5" s="414"/>
      <c r="AW5" s="414"/>
      <c r="AX5" s="414"/>
      <c r="AY5" s="414"/>
      <c r="AZ5" s="414"/>
      <c r="BA5" s="414"/>
      <c r="BC5" s="413"/>
      <c r="BD5" s="413"/>
      <c r="BE5" s="413"/>
    </row>
    <row r="6" spans="1:58">
      <c r="B6" s="1" t="s">
        <v>113</v>
      </c>
      <c r="E6" s="412">
        <v>0</v>
      </c>
      <c r="F6" s="411">
        <v>1</v>
      </c>
      <c r="G6" s="411">
        <v>0</v>
      </c>
      <c r="H6" s="411">
        <v>1</v>
      </c>
      <c r="I6" s="411">
        <v>0</v>
      </c>
      <c r="J6" s="411">
        <v>0</v>
      </c>
      <c r="K6" s="411">
        <v>2</v>
      </c>
      <c r="L6" s="411">
        <v>0</v>
      </c>
      <c r="M6" s="411">
        <v>1</v>
      </c>
      <c r="N6" s="411">
        <v>2</v>
      </c>
      <c r="O6" s="411">
        <v>0</v>
      </c>
      <c r="P6" s="411">
        <v>1</v>
      </c>
      <c r="Q6" s="411">
        <v>0</v>
      </c>
      <c r="R6" s="411">
        <v>3</v>
      </c>
      <c r="S6" s="411">
        <v>1</v>
      </c>
      <c r="T6" s="411">
        <v>1</v>
      </c>
      <c r="U6" s="411">
        <v>1</v>
      </c>
      <c r="V6" s="411">
        <v>2</v>
      </c>
      <c r="W6" s="411">
        <v>3</v>
      </c>
      <c r="X6" s="411">
        <v>2</v>
      </c>
      <c r="Y6" s="411">
        <v>4</v>
      </c>
      <c r="Z6" s="411">
        <v>1</v>
      </c>
      <c r="AA6" s="411">
        <v>4</v>
      </c>
      <c r="AB6" s="411">
        <v>5</v>
      </c>
      <c r="AC6" s="411">
        <v>0</v>
      </c>
      <c r="AD6" s="411">
        <v>3</v>
      </c>
      <c r="AE6" s="411">
        <v>3</v>
      </c>
      <c r="AF6" s="411">
        <v>3</v>
      </c>
      <c r="AG6" s="411">
        <v>3</v>
      </c>
      <c r="AH6" s="411">
        <v>4</v>
      </c>
      <c r="AI6" s="411">
        <v>3</v>
      </c>
      <c r="AJ6" s="411">
        <v>4</v>
      </c>
      <c r="AK6" s="411">
        <v>4</v>
      </c>
      <c r="AL6" s="411">
        <v>3</v>
      </c>
      <c r="AM6" s="411">
        <v>4</v>
      </c>
      <c r="AN6" s="410">
        <v>5</v>
      </c>
      <c r="AO6" s="325"/>
      <c r="AP6" s="363">
        <f>SUM(E6:G6)</f>
        <v>1</v>
      </c>
      <c r="AQ6" s="363">
        <f>SUM(H6:J6)</f>
        <v>1</v>
      </c>
      <c r="AR6" s="363">
        <f>SUM(K6:M6)</f>
        <v>3</v>
      </c>
      <c r="AS6" s="363">
        <f>SUM(N6:P6)</f>
        <v>3</v>
      </c>
      <c r="AT6" s="363">
        <f>SUM(Q6:S6)</f>
        <v>4</v>
      </c>
      <c r="AU6" s="363">
        <f>SUM(T6:V6)</f>
        <v>4</v>
      </c>
      <c r="AV6" s="363">
        <f>SUM(W6:Y6)</f>
        <v>9</v>
      </c>
      <c r="AW6" s="363">
        <f>SUM(Z6:AB6)</f>
        <v>10</v>
      </c>
      <c r="AX6" s="363">
        <f>SUM(AC6:AE6)</f>
        <v>6</v>
      </c>
      <c r="AY6" s="363">
        <f>SUM(AF6:AH6)</f>
        <v>10</v>
      </c>
      <c r="AZ6" s="363">
        <f>SUM(AI6:AK6)</f>
        <v>11</v>
      </c>
      <c r="BA6" s="363">
        <f>SUM(AL6:AN6)</f>
        <v>12</v>
      </c>
      <c r="BC6" s="394">
        <f>SUM(AP6:AS6)</f>
        <v>8</v>
      </c>
      <c r="BD6" s="394">
        <f>SUM(AT6:AW6)</f>
        <v>27</v>
      </c>
      <c r="BE6" s="394">
        <f>SUM(AX6:BA6)</f>
        <v>39</v>
      </c>
    </row>
    <row r="7" spans="1:58" s="407" customFormat="1">
      <c r="B7" s="407" t="s">
        <v>112</v>
      </c>
      <c r="E7" s="408">
        <f>+E6</f>
        <v>0</v>
      </c>
      <c r="F7" s="408">
        <f t="shared" ref="F7:AN7" si="1">+E7+F6</f>
        <v>1</v>
      </c>
      <c r="G7" s="408">
        <f t="shared" si="1"/>
        <v>1</v>
      </c>
      <c r="H7" s="408">
        <f t="shared" si="1"/>
        <v>2</v>
      </c>
      <c r="I7" s="408">
        <f t="shared" si="1"/>
        <v>2</v>
      </c>
      <c r="J7" s="408">
        <f t="shared" si="1"/>
        <v>2</v>
      </c>
      <c r="K7" s="408">
        <f t="shared" si="1"/>
        <v>4</v>
      </c>
      <c r="L7" s="408">
        <f t="shared" si="1"/>
        <v>4</v>
      </c>
      <c r="M7" s="408">
        <f t="shared" si="1"/>
        <v>5</v>
      </c>
      <c r="N7" s="408">
        <f t="shared" si="1"/>
        <v>7</v>
      </c>
      <c r="O7" s="408">
        <f t="shared" si="1"/>
        <v>7</v>
      </c>
      <c r="P7" s="408">
        <f t="shared" si="1"/>
        <v>8</v>
      </c>
      <c r="Q7" s="408">
        <f t="shared" si="1"/>
        <v>8</v>
      </c>
      <c r="R7" s="408">
        <f t="shared" si="1"/>
        <v>11</v>
      </c>
      <c r="S7" s="408">
        <f t="shared" si="1"/>
        <v>12</v>
      </c>
      <c r="T7" s="408">
        <f t="shared" si="1"/>
        <v>13</v>
      </c>
      <c r="U7" s="408">
        <f t="shared" si="1"/>
        <v>14</v>
      </c>
      <c r="V7" s="408">
        <f t="shared" si="1"/>
        <v>16</v>
      </c>
      <c r="W7" s="408">
        <f t="shared" si="1"/>
        <v>19</v>
      </c>
      <c r="X7" s="408">
        <f t="shared" si="1"/>
        <v>21</v>
      </c>
      <c r="Y7" s="408">
        <f t="shared" si="1"/>
        <v>25</v>
      </c>
      <c r="Z7" s="408">
        <f t="shared" si="1"/>
        <v>26</v>
      </c>
      <c r="AA7" s="408">
        <f t="shared" si="1"/>
        <v>30</v>
      </c>
      <c r="AB7" s="408">
        <f t="shared" si="1"/>
        <v>35</v>
      </c>
      <c r="AC7" s="408">
        <f t="shared" si="1"/>
        <v>35</v>
      </c>
      <c r="AD7" s="408">
        <f t="shared" si="1"/>
        <v>38</v>
      </c>
      <c r="AE7" s="408">
        <f t="shared" si="1"/>
        <v>41</v>
      </c>
      <c r="AF7" s="408">
        <f t="shared" si="1"/>
        <v>44</v>
      </c>
      <c r="AG7" s="408">
        <f t="shared" si="1"/>
        <v>47</v>
      </c>
      <c r="AH7" s="408">
        <f t="shared" si="1"/>
        <v>51</v>
      </c>
      <c r="AI7" s="408">
        <f t="shared" si="1"/>
        <v>54</v>
      </c>
      <c r="AJ7" s="408">
        <f t="shared" si="1"/>
        <v>58</v>
      </c>
      <c r="AK7" s="408">
        <f t="shared" si="1"/>
        <v>62</v>
      </c>
      <c r="AL7" s="1">
        <f t="shared" si="1"/>
        <v>65</v>
      </c>
      <c r="AM7" s="408">
        <f t="shared" si="1"/>
        <v>69</v>
      </c>
      <c r="AN7" s="408">
        <f t="shared" si="1"/>
        <v>74</v>
      </c>
      <c r="AO7" s="325"/>
      <c r="AP7" s="394">
        <f>G7</f>
        <v>1</v>
      </c>
      <c r="AQ7" s="394">
        <f>J7</f>
        <v>2</v>
      </c>
      <c r="AR7" s="394">
        <f>M7</f>
        <v>5</v>
      </c>
      <c r="AS7" s="394">
        <f>P7</f>
        <v>8</v>
      </c>
      <c r="AT7" s="394">
        <f>S7</f>
        <v>12</v>
      </c>
      <c r="AU7" s="394">
        <f>V7</f>
        <v>16</v>
      </c>
      <c r="AV7" s="394">
        <f>Y7</f>
        <v>25</v>
      </c>
      <c r="AW7" s="394">
        <f>AB7</f>
        <v>35</v>
      </c>
      <c r="AX7" s="394">
        <f>AE7</f>
        <v>41</v>
      </c>
      <c r="AY7" s="394">
        <f>AH7</f>
        <v>51</v>
      </c>
      <c r="AZ7" s="394">
        <f>AK7</f>
        <v>62</v>
      </c>
      <c r="BA7" s="394">
        <f>AN7</f>
        <v>74</v>
      </c>
      <c r="BB7" s="1"/>
      <c r="BC7" s="394">
        <f>AS7</f>
        <v>8</v>
      </c>
      <c r="BD7" s="394">
        <f>AW7</f>
        <v>35</v>
      </c>
      <c r="BE7" s="394">
        <f>BA7</f>
        <v>74</v>
      </c>
    </row>
    <row r="8" spans="1:58">
      <c r="B8" s="370" t="s">
        <v>111</v>
      </c>
      <c r="C8" s="409">
        <v>2</v>
      </c>
      <c r="D8" s="1" t="s">
        <v>91</v>
      </c>
      <c r="E8" s="387">
        <f t="shared" ref="E8:AN8" si="2">+$C$8</f>
        <v>2</v>
      </c>
      <c r="F8" s="387">
        <f t="shared" si="2"/>
        <v>2</v>
      </c>
      <c r="G8" s="387">
        <f t="shared" si="2"/>
        <v>2</v>
      </c>
      <c r="H8" s="387">
        <f t="shared" si="2"/>
        <v>2</v>
      </c>
      <c r="I8" s="387">
        <f t="shared" si="2"/>
        <v>2</v>
      </c>
      <c r="J8" s="387">
        <f t="shared" si="2"/>
        <v>2</v>
      </c>
      <c r="K8" s="387">
        <f t="shared" si="2"/>
        <v>2</v>
      </c>
      <c r="L8" s="387">
        <f t="shared" si="2"/>
        <v>2</v>
      </c>
      <c r="M8" s="387">
        <f t="shared" si="2"/>
        <v>2</v>
      </c>
      <c r="N8" s="387">
        <f t="shared" si="2"/>
        <v>2</v>
      </c>
      <c r="O8" s="387">
        <f t="shared" si="2"/>
        <v>2</v>
      </c>
      <c r="P8" s="387">
        <f t="shared" si="2"/>
        <v>2</v>
      </c>
      <c r="Q8" s="387">
        <f t="shared" si="2"/>
        <v>2</v>
      </c>
      <c r="R8" s="387">
        <f t="shared" si="2"/>
        <v>2</v>
      </c>
      <c r="S8" s="387">
        <f t="shared" si="2"/>
        <v>2</v>
      </c>
      <c r="T8" s="387">
        <f t="shared" si="2"/>
        <v>2</v>
      </c>
      <c r="U8" s="387">
        <f t="shared" si="2"/>
        <v>2</v>
      </c>
      <c r="V8" s="387">
        <f t="shared" si="2"/>
        <v>2</v>
      </c>
      <c r="W8" s="387">
        <f t="shared" si="2"/>
        <v>2</v>
      </c>
      <c r="X8" s="387">
        <f t="shared" si="2"/>
        <v>2</v>
      </c>
      <c r="Y8" s="387">
        <f t="shared" si="2"/>
        <v>2</v>
      </c>
      <c r="Z8" s="387">
        <f t="shared" si="2"/>
        <v>2</v>
      </c>
      <c r="AA8" s="387">
        <f t="shared" si="2"/>
        <v>2</v>
      </c>
      <c r="AB8" s="387">
        <f t="shared" si="2"/>
        <v>2</v>
      </c>
      <c r="AC8" s="387">
        <f t="shared" si="2"/>
        <v>2</v>
      </c>
      <c r="AD8" s="387">
        <f t="shared" si="2"/>
        <v>2</v>
      </c>
      <c r="AE8" s="387">
        <f t="shared" si="2"/>
        <v>2</v>
      </c>
      <c r="AF8" s="387">
        <f t="shared" si="2"/>
        <v>2</v>
      </c>
      <c r="AG8" s="387">
        <f t="shared" si="2"/>
        <v>2</v>
      </c>
      <c r="AH8" s="387">
        <f t="shared" si="2"/>
        <v>2</v>
      </c>
      <c r="AI8" s="387">
        <f t="shared" si="2"/>
        <v>2</v>
      </c>
      <c r="AJ8" s="387">
        <f t="shared" si="2"/>
        <v>2</v>
      </c>
      <c r="AK8" s="387">
        <f t="shared" si="2"/>
        <v>2</v>
      </c>
      <c r="AL8" s="387">
        <f t="shared" si="2"/>
        <v>2</v>
      </c>
      <c r="AM8" s="387">
        <f t="shared" si="2"/>
        <v>2</v>
      </c>
      <c r="AN8" s="387">
        <f t="shared" si="2"/>
        <v>2</v>
      </c>
      <c r="AO8" s="325"/>
      <c r="AP8" s="387">
        <f t="shared" ref="AP8:BA8" si="3">+$C$8</f>
        <v>2</v>
      </c>
      <c r="AQ8" s="387">
        <f t="shared" si="3"/>
        <v>2</v>
      </c>
      <c r="AR8" s="387">
        <f t="shared" si="3"/>
        <v>2</v>
      </c>
      <c r="AS8" s="387">
        <f t="shared" si="3"/>
        <v>2</v>
      </c>
      <c r="AT8" s="387">
        <f t="shared" si="3"/>
        <v>2</v>
      </c>
      <c r="AU8" s="387">
        <f t="shared" si="3"/>
        <v>2</v>
      </c>
      <c r="AV8" s="387">
        <f t="shared" si="3"/>
        <v>2</v>
      </c>
      <c r="AW8" s="387">
        <f t="shared" si="3"/>
        <v>2</v>
      </c>
      <c r="AX8" s="387">
        <f t="shared" si="3"/>
        <v>2</v>
      </c>
      <c r="AY8" s="387">
        <f t="shared" si="3"/>
        <v>2</v>
      </c>
      <c r="AZ8" s="387">
        <f t="shared" si="3"/>
        <v>2</v>
      </c>
      <c r="BA8" s="387">
        <f t="shared" si="3"/>
        <v>2</v>
      </c>
      <c r="BC8" s="387">
        <f>+$C$8</f>
        <v>2</v>
      </c>
      <c r="BD8" s="387">
        <f>+$C$8</f>
        <v>2</v>
      </c>
      <c r="BE8" s="387">
        <f>+$C$8</f>
        <v>2</v>
      </c>
    </row>
    <row r="9" spans="1:58" s="407" customFormat="1">
      <c r="E9" s="408"/>
      <c r="F9" s="408"/>
      <c r="G9" s="408"/>
      <c r="H9" s="408"/>
      <c r="I9" s="408"/>
      <c r="J9" s="408"/>
      <c r="K9" s="408"/>
      <c r="L9" s="408"/>
      <c r="M9" s="408"/>
      <c r="N9" s="408"/>
      <c r="O9" s="408"/>
      <c r="P9" s="408"/>
      <c r="Q9" s="408"/>
      <c r="R9" s="408"/>
      <c r="S9" s="408"/>
      <c r="T9" s="408"/>
      <c r="U9" s="408"/>
      <c r="V9" s="408"/>
      <c r="W9" s="408"/>
      <c r="X9" s="408"/>
      <c r="Y9" s="408"/>
      <c r="Z9" s="408"/>
      <c r="AA9" s="408"/>
      <c r="AB9" s="408"/>
      <c r="AL9" s="1"/>
      <c r="AO9" s="325"/>
      <c r="AP9" s="363"/>
      <c r="AQ9" s="363"/>
      <c r="AR9" s="363"/>
      <c r="AS9" s="363"/>
      <c r="AT9" s="363"/>
      <c r="AU9" s="363"/>
      <c r="AV9" s="363"/>
      <c r="AW9" s="363"/>
      <c r="AX9" s="363"/>
      <c r="AY9" s="363"/>
      <c r="AZ9" s="363"/>
      <c r="BA9" s="363"/>
      <c r="BB9" s="1"/>
      <c r="BC9" s="394"/>
      <c r="BD9" s="394"/>
      <c r="BE9" s="394"/>
    </row>
    <row r="10" spans="1:58" s="405" customFormat="1">
      <c r="B10" s="339" t="s">
        <v>110</v>
      </c>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L10" s="1"/>
      <c r="AO10" s="325"/>
      <c r="AP10" s="363"/>
      <c r="AQ10" s="363"/>
      <c r="AR10" s="363"/>
      <c r="AS10" s="363"/>
      <c r="AT10" s="363"/>
      <c r="AU10" s="363"/>
      <c r="AV10" s="363"/>
      <c r="AW10" s="363"/>
      <c r="AX10" s="363"/>
      <c r="AY10" s="363"/>
      <c r="AZ10" s="363"/>
      <c r="BA10" s="363"/>
      <c r="BB10" s="1"/>
      <c r="BC10" s="394"/>
      <c r="BD10" s="394"/>
      <c r="BE10" s="394"/>
    </row>
    <row r="11" spans="1:58">
      <c r="B11" s="370" t="s">
        <v>109</v>
      </c>
      <c r="C11" s="391">
        <v>10000</v>
      </c>
      <c r="E11" s="390">
        <f t="shared" ref="E11:AN11" si="4">+$C$11</f>
        <v>10000</v>
      </c>
      <c r="F11" s="390">
        <f t="shared" si="4"/>
        <v>10000</v>
      </c>
      <c r="G11" s="390">
        <f t="shared" si="4"/>
        <v>10000</v>
      </c>
      <c r="H11" s="390">
        <f t="shared" si="4"/>
        <v>10000</v>
      </c>
      <c r="I11" s="390">
        <f t="shared" si="4"/>
        <v>10000</v>
      </c>
      <c r="J11" s="390">
        <f t="shared" si="4"/>
        <v>10000</v>
      </c>
      <c r="K11" s="390">
        <f t="shared" si="4"/>
        <v>10000</v>
      </c>
      <c r="L11" s="390">
        <f t="shared" si="4"/>
        <v>10000</v>
      </c>
      <c r="M11" s="390">
        <f t="shared" si="4"/>
        <v>10000</v>
      </c>
      <c r="N11" s="390">
        <f t="shared" si="4"/>
        <v>10000</v>
      </c>
      <c r="O11" s="390">
        <f t="shared" si="4"/>
        <v>10000</v>
      </c>
      <c r="P11" s="390">
        <f t="shared" si="4"/>
        <v>10000</v>
      </c>
      <c r="Q11" s="390">
        <f t="shared" si="4"/>
        <v>10000</v>
      </c>
      <c r="R11" s="390">
        <f t="shared" si="4"/>
        <v>10000</v>
      </c>
      <c r="S11" s="390">
        <f t="shared" si="4"/>
        <v>10000</v>
      </c>
      <c r="T11" s="390">
        <f t="shared" si="4"/>
        <v>10000</v>
      </c>
      <c r="U11" s="390">
        <f t="shared" si="4"/>
        <v>10000</v>
      </c>
      <c r="V11" s="390">
        <f t="shared" si="4"/>
        <v>10000</v>
      </c>
      <c r="W11" s="390">
        <f t="shared" si="4"/>
        <v>10000</v>
      </c>
      <c r="X11" s="390">
        <f t="shared" si="4"/>
        <v>10000</v>
      </c>
      <c r="Y11" s="390">
        <f t="shared" si="4"/>
        <v>10000</v>
      </c>
      <c r="Z11" s="390">
        <f t="shared" si="4"/>
        <v>10000</v>
      </c>
      <c r="AA11" s="390">
        <f t="shared" si="4"/>
        <v>10000</v>
      </c>
      <c r="AB11" s="390">
        <f t="shared" si="4"/>
        <v>10000</v>
      </c>
      <c r="AC11" s="390">
        <f t="shared" si="4"/>
        <v>10000</v>
      </c>
      <c r="AD11" s="390">
        <f t="shared" si="4"/>
        <v>10000</v>
      </c>
      <c r="AE11" s="390">
        <f t="shared" si="4"/>
        <v>10000</v>
      </c>
      <c r="AF11" s="390">
        <f t="shared" si="4"/>
        <v>10000</v>
      </c>
      <c r="AG11" s="390">
        <f t="shared" si="4"/>
        <v>10000</v>
      </c>
      <c r="AH11" s="390">
        <f t="shared" si="4"/>
        <v>10000</v>
      </c>
      <c r="AI11" s="390">
        <f t="shared" si="4"/>
        <v>10000</v>
      </c>
      <c r="AJ11" s="390">
        <f t="shared" si="4"/>
        <v>10000</v>
      </c>
      <c r="AK11" s="390">
        <f t="shared" si="4"/>
        <v>10000</v>
      </c>
      <c r="AL11" s="390">
        <f t="shared" si="4"/>
        <v>10000</v>
      </c>
      <c r="AM11" s="390">
        <f t="shared" si="4"/>
        <v>10000</v>
      </c>
      <c r="AN11" s="390">
        <f t="shared" si="4"/>
        <v>10000</v>
      </c>
      <c r="AO11" s="325"/>
      <c r="AP11" s="390">
        <f t="shared" ref="AP11:BA11" si="5">+$C$11</f>
        <v>10000</v>
      </c>
      <c r="AQ11" s="390">
        <f t="shared" si="5"/>
        <v>10000</v>
      </c>
      <c r="AR11" s="390">
        <f t="shared" si="5"/>
        <v>10000</v>
      </c>
      <c r="AS11" s="390">
        <f t="shared" si="5"/>
        <v>10000</v>
      </c>
      <c r="AT11" s="390">
        <f t="shared" si="5"/>
        <v>10000</v>
      </c>
      <c r="AU11" s="390">
        <f t="shared" si="5"/>
        <v>10000</v>
      </c>
      <c r="AV11" s="390">
        <f t="shared" si="5"/>
        <v>10000</v>
      </c>
      <c r="AW11" s="390">
        <f t="shared" si="5"/>
        <v>10000</v>
      </c>
      <c r="AX11" s="390">
        <f t="shared" si="5"/>
        <v>10000</v>
      </c>
      <c r="AY11" s="390">
        <f t="shared" si="5"/>
        <v>10000</v>
      </c>
      <c r="AZ11" s="390">
        <f t="shared" si="5"/>
        <v>10000</v>
      </c>
      <c r="BA11" s="390">
        <f t="shared" si="5"/>
        <v>10000</v>
      </c>
      <c r="BC11" s="390">
        <f>+$C$11</f>
        <v>10000</v>
      </c>
      <c r="BD11" s="390">
        <f>+$C$11</f>
        <v>10000</v>
      </c>
      <c r="BE11" s="390">
        <f>+$C$11</f>
        <v>10000</v>
      </c>
    </row>
    <row r="12" spans="1:58">
      <c r="B12" s="328" t="s">
        <v>108</v>
      </c>
      <c r="C12" s="389">
        <v>1</v>
      </c>
      <c r="D12" s="325"/>
      <c r="E12" s="387">
        <f t="shared" ref="E12:AN12" si="6">+$C$12</f>
        <v>1</v>
      </c>
      <c r="F12" s="387">
        <f t="shared" si="6"/>
        <v>1</v>
      </c>
      <c r="G12" s="387">
        <f t="shared" si="6"/>
        <v>1</v>
      </c>
      <c r="H12" s="387">
        <f t="shared" si="6"/>
        <v>1</v>
      </c>
      <c r="I12" s="387">
        <f t="shared" si="6"/>
        <v>1</v>
      </c>
      <c r="J12" s="387">
        <f t="shared" si="6"/>
        <v>1</v>
      </c>
      <c r="K12" s="387">
        <f t="shared" si="6"/>
        <v>1</v>
      </c>
      <c r="L12" s="387">
        <f t="shared" si="6"/>
        <v>1</v>
      </c>
      <c r="M12" s="387">
        <f t="shared" si="6"/>
        <v>1</v>
      </c>
      <c r="N12" s="387">
        <f t="shared" si="6"/>
        <v>1</v>
      </c>
      <c r="O12" s="387">
        <f t="shared" si="6"/>
        <v>1</v>
      </c>
      <c r="P12" s="387">
        <f t="shared" si="6"/>
        <v>1</v>
      </c>
      <c r="Q12" s="387">
        <f t="shared" si="6"/>
        <v>1</v>
      </c>
      <c r="R12" s="387">
        <f t="shared" si="6"/>
        <v>1</v>
      </c>
      <c r="S12" s="387">
        <f t="shared" si="6"/>
        <v>1</v>
      </c>
      <c r="T12" s="387">
        <f t="shared" si="6"/>
        <v>1</v>
      </c>
      <c r="U12" s="387">
        <f t="shared" si="6"/>
        <v>1</v>
      </c>
      <c r="V12" s="387">
        <f t="shared" si="6"/>
        <v>1</v>
      </c>
      <c r="W12" s="387">
        <f t="shared" si="6"/>
        <v>1</v>
      </c>
      <c r="X12" s="387">
        <f t="shared" si="6"/>
        <v>1</v>
      </c>
      <c r="Y12" s="387">
        <f t="shared" si="6"/>
        <v>1</v>
      </c>
      <c r="Z12" s="387">
        <f t="shared" si="6"/>
        <v>1</v>
      </c>
      <c r="AA12" s="387">
        <f t="shared" si="6"/>
        <v>1</v>
      </c>
      <c r="AB12" s="387">
        <f t="shared" si="6"/>
        <v>1</v>
      </c>
      <c r="AC12" s="387">
        <f t="shared" si="6"/>
        <v>1</v>
      </c>
      <c r="AD12" s="387">
        <f t="shared" si="6"/>
        <v>1</v>
      </c>
      <c r="AE12" s="387">
        <f t="shared" si="6"/>
        <v>1</v>
      </c>
      <c r="AF12" s="387">
        <f t="shared" si="6"/>
        <v>1</v>
      </c>
      <c r="AG12" s="387">
        <f t="shared" si="6"/>
        <v>1</v>
      </c>
      <c r="AH12" s="387">
        <f t="shared" si="6"/>
        <v>1</v>
      </c>
      <c r="AI12" s="387">
        <f t="shared" si="6"/>
        <v>1</v>
      </c>
      <c r="AJ12" s="387">
        <f t="shared" si="6"/>
        <v>1</v>
      </c>
      <c r="AK12" s="387">
        <f t="shared" si="6"/>
        <v>1</v>
      </c>
      <c r="AL12" s="387">
        <f t="shared" si="6"/>
        <v>1</v>
      </c>
      <c r="AM12" s="387">
        <f t="shared" si="6"/>
        <v>1</v>
      </c>
      <c r="AN12" s="387">
        <f t="shared" si="6"/>
        <v>1</v>
      </c>
      <c r="AO12" s="325"/>
      <c r="AP12" s="387">
        <f t="shared" ref="AP12:BA12" si="7">+$C$12</f>
        <v>1</v>
      </c>
      <c r="AQ12" s="387">
        <f t="shared" si="7"/>
        <v>1</v>
      </c>
      <c r="AR12" s="387">
        <f t="shared" si="7"/>
        <v>1</v>
      </c>
      <c r="AS12" s="387">
        <f t="shared" si="7"/>
        <v>1</v>
      </c>
      <c r="AT12" s="387">
        <f t="shared" si="7"/>
        <v>1</v>
      </c>
      <c r="AU12" s="387">
        <f t="shared" si="7"/>
        <v>1</v>
      </c>
      <c r="AV12" s="387">
        <f t="shared" si="7"/>
        <v>1</v>
      </c>
      <c r="AW12" s="387">
        <f t="shared" si="7"/>
        <v>1</v>
      </c>
      <c r="AX12" s="387">
        <f t="shared" si="7"/>
        <v>1</v>
      </c>
      <c r="AY12" s="387">
        <f t="shared" si="7"/>
        <v>1</v>
      </c>
      <c r="AZ12" s="387">
        <f t="shared" si="7"/>
        <v>1</v>
      </c>
      <c r="BA12" s="387">
        <f t="shared" si="7"/>
        <v>1</v>
      </c>
      <c r="BC12" s="385">
        <f>+$C$12</f>
        <v>1</v>
      </c>
      <c r="BD12" s="385">
        <f>+$C$12</f>
        <v>1</v>
      </c>
      <c r="BE12" s="385">
        <f>+$C$12</f>
        <v>1</v>
      </c>
    </row>
    <row r="13" spans="1:58" s="4" customFormat="1">
      <c r="B13" s="381" t="s">
        <v>107</v>
      </c>
      <c r="C13" s="380"/>
      <c r="D13" s="379"/>
      <c r="E13" s="105">
        <f t="shared" ref="E13:AN13" si="8">+E12*E11*E6</f>
        <v>0</v>
      </c>
      <c r="F13" s="105">
        <f t="shared" si="8"/>
        <v>10000</v>
      </c>
      <c r="G13" s="105">
        <f t="shared" si="8"/>
        <v>0</v>
      </c>
      <c r="H13" s="105">
        <f t="shared" si="8"/>
        <v>10000</v>
      </c>
      <c r="I13" s="105">
        <f t="shared" si="8"/>
        <v>0</v>
      </c>
      <c r="J13" s="105">
        <f t="shared" si="8"/>
        <v>0</v>
      </c>
      <c r="K13" s="105">
        <f t="shared" si="8"/>
        <v>20000</v>
      </c>
      <c r="L13" s="105">
        <f t="shared" si="8"/>
        <v>0</v>
      </c>
      <c r="M13" s="105">
        <f t="shared" si="8"/>
        <v>10000</v>
      </c>
      <c r="N13" s="105">
        <f t="shared" si="8"/>
        <v>20000</v>
      </c>
      <c r="O13" s="105">
        <f t="shared" si="8"/>
        <v>0</v>
      </c>
      <c r="P13" s="105">
        <f t="shared" si="8"/>
        <v>10000</v>
      </c>
      <c r="Q13" s="105">
        <f t="shared" si="8"/>
        <v>0</v>
      </c>
      <c r="R13" s="105">
        <f t="shared" si="8"/>
        <v>30000</v>
      </c>
      <c r="S13" s="105">
        <f t="shared" si="8"/>
        <v>10000</v>
      </c>
      <c r="T13" s="105">
        <f t="shared" si="8"/>
        <v>10000</v>
      </c>
      <c r="U13" s="105">
        <f t="shared" si="8"/>
        <v>10000</v>
      </c>
      <c r="V13" s="105">
        <f t="shared" si="8"/>
        <v>20000</v>
      </c>
      <c r="W13" s="105">
        <f t="shared" si="8"/>
        <v>30000</v>
      </c>
      <c r="X13" s="105">
        <f t="shared" si="8"/>
        <v>20000</v>
      </c>
      <c r="Y13" s="105">
        <f t="shared" si="8"/>
        <v>40000</v>
      </c>
      <c r="Z13" s="105">
        <f t="shared" si="8"/>
        <v>10000</v>
      </c>
      <c r="AA13" s="105">
        <f t="shared" si="8"/>
        <v>40000</v>
      </c>
      <c r="AB13" s="105">
        <f t="shared" si="8"/>
        <v>50000</v>
      </c>
      <c r="AC13" s="105">
        <f t="shared" si="8"/>
        <v>0</v>
      </c>
      <c r="AD13" s="105">
        <f t="shared" si="8"/>
        <v>30000</v>
      </c>
      <c r="AE13" s="105">
        <f t="shared" si="8"/>
        <v>30000</v>
      </c>
      <c r="AF13" s="105">
        <f t="shared" si="8"/>
        <v>30000</v>
      </c>
      <c r="AG13" s="105">
        <f t="shared" si="8"/>
        <v>30000</v>
      </c>
      <c r="AH13" s="105">
        <f t="shared" si="8"/>
        <v>40000</v>
      </c>
      <c r="AI13" s="105">
        <f t="shared" si="8"/>
        <v>30000</v>
      </c>
      <c r="AJ13" s="105">
        <f t="shared" si="8"/>
        <v>40000</v>
      </c>
      <c r="AK13" s="105">
        <f t="shared" si="8"/>
        <v>40000</v>
      </c>
      <c r="AL13" s="105">
        <f t="shared" si="8"/>
        <v>30000</v>
      </c>
      <c r="AM13" s="105">
        <f t="shared" si="8"/>
        <v>40000</v>
      </c>
      <c r="AN13" s="105">
        <f t="shared" si="8"/>
        <v>50000</v>
      </c>
      <c r="AO13" s="325"/>
      <c r="AP13" s="105">
        <f>SUM(E13:G13)</f>
        <v>10000</v>
      </c>
      <c r="AQ13" s="105">
        <f>SUM(H13:J13)</f>
        <v>10000</v>
      </c>
      <c r="AR13" s="105">
        <f>SUM(K13:M13)</f>
        <v>30000</v>
      </c>
      <c r="AS13" s="105">
        <f>SUM(N13:P13)</f>
        <v>30000</v>
      </c>
      <c r="AT13" s="105">
        <f>SUM(Q13:S13)</f>
        <v>40000</v>
      </c>
      <c r="AU13" s="105">
        <f>SUM(T13:V13)</f>
        <v>40000</v>
      </c>
      <c r="AV13" s="404">
        <f>SUM(W13:Y13)</f>
        <v>90000</v>
      </c>
      <c r="AW13" s="105">
        <f>SUM(Z13:AB13)</f>
        <v>100000</v>
      </c>
      <c r="AX13" s="105">
        <f>SUM(AC13:AE13)</f>
        <v>60000</v>
      </c>
      <c r="AY13" s="105">
        <f>SUM(AF13:AH13)</f>
        <v>100000</v>
      </c>
      <c r="AZ13" s="105">
        <f>SUM(AI13:AK13)</f>
        <v>110000</v>
      </c>
      <c r="BA13" s="105">
        <f>SUM(AL13:AN13)</f>
        <v>120000</v>
      </c>
      <c r="BB13" s="1"/>
      <c r="BC13" s="106">
        <f>SUM(AP13:AS13)</f>
        <v>80000</v>
      </c>
      <c r="BD13" s="106">
        <f>SUM(AT13:AW13)</f>
        <v>270000</v>
      </c>
      <c r="BE13" s="106">
        <f>SUM(AX13:BA13)</f>
        <v>390000</v>
      </c>
    </row>
    <row r="14" spans="1:58" ht="8.1" customHeight="1">
      <c r="B14" s="370"/>
      <c r="C14" s="368"/>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O14" s="325"/>
      <c r="AP14" s="363"/>
      <c r="AQ14" s="363"/>
      <c r="AR14" s="363"/>
      <c r="AS14" s="363"/>
      <c r="AT14" s="363"/>
      <c r="AU14" s="363"/>
      <c r="AV14" s="363"/>
      <c r="AW14" s="363"/>
      <c r="AX14" s="363"/>
      <c r="AY14" s="363"/>
      <c r="AZ14" s="363"/>
      <c r="BA14" s="363"/>
      <c r="BC14" s="394"/>
      <c r="BD14" s="394"/>
      <c r="BE14" s="394"/>
    </row>
    <row r="15" spans="1:58">
      <c r="B15" s="328" t="s">
        <v>106</v>
      </c>
      <c r="C15" s="391">
        <v>5000</v>
      </c>
      <c r="D15" s="325"/>
      <c r="E15" s="390">
        <f t="shared" ref="E15:AN15" si="9">+$C$15</f>
        <v>5000</v>
      </c>
      <c r="F15" s="390">
        <f t="shared" si="9"/>
        <v>5000</v>
      </c>
      <c r="G15" s="390">
        <f t="shared" si="9"/>
        <v>5000</v>
      </c>
      <c r="H15" s="390">
        <f t="shared" si="9"/>
        <v>5000</v>
      </c>
      <c r="I15" s="390">
        <f t="shared" si="9"/>
        <v>5000</v>
      </c>
      <c r="J15" s="390">
        <f t="shared" si="9"/>
        <v>5000</v>
      </c>
      <c r="K15" s="390">
        <f t="shared" si="9"/>
        <v>5000</v>
      </c>
      <c r="L15" s="390">
        <f t="shared" si="9"/>
        <v>5000</v>
      </c>
      <c r="M15" s="390">
        <f t="shared" si="9"/>
        <v>5000</v>
      </c>
      <c r="N15" s="390">
        <f t="shared" si="9"/>
        <v>5000</v>
      </c>
      <c r="O15" s="390">
        <f t="shared" si="9"/>
        <v>5000</v>
      </c>
      <c r="P15" s="390">
        <f t="shared" si="9"/>
        <v>5000</v>
      </c>
      <c r="Q15" s="390">
        <f t="shared" si="9"/>
        <v>5000</v>
      </c>
      <c r="R15" s="390">
        <f t="shared" si="9"/>
        <v>5000</v>
      </c>
      <c r="S15" s="390">
        <f t="shared" si="9"/>
        <v>5000</v>
      </c>
      <c r="T15" s="390">
        <f t="shared" si="9"/>
        <v>5000</v>
      </c>
      <c r="U15" s="390">
        <f t="shared" si="9"/>
        <v>5000</v>
      </c>
      <c r="V15" s="390">
        <f t="shared" si="9"/>
        <v>5000</v>
      </c>
      <c r="W15" s="390">
        <f t="shared" si="9"/>
        <v>5000</v>
      </c>
      <c r="X15" s="390">
        <f t="shared" si="9"/>
        <v>5000</v>
      </c>
      <c r="Y15" s="390">
        <f t="shared" si="9"/>
        <v>5000</v>
      </c>
      <c r="Z15" s="390">
        <f t="shared" si="9"/>
        <v>5000</v>
      </c>
      <c r="AA15" s="390">
        <f t="shared" si="9"/>
        <v>5000</v>
      </c>
      <c r="AB15" s="390">
        <f t="shared" si="9"/>
        <v>5000</v>
      </c>
      <c r="AC15" s="390">
        <f t="shared" si="9"/>
        <v>5000</v>
      </c>
      <c r="AD15" s="390">
        <f t="shared" si="9"/>
        <v>5000</v>
      </c>
      <c r="AE15" s="390">
        <f t="shared" si="9"/>
        <v>5000</v>
      </c>
      <c r="AF15" s="390">
        <f t="shared" si="9"/>
        <v>5000</v>
      </c>
      <c r="AG15" s="390">
        <f t="shared" si="9"/>
        <v>5000</v>
      </c>
      <c r="AH15" s="390">
        <f t="shared" si="9"/>
        <v>5000</v>
      </c>
      <c r="AI15" s="390">
        <f t="shared" si="9"/>
        <v>5000</v>
      </c>
      <c r="AJ15" s="390">
        <f t="shared" si="9"/>
        <v>5000</v>
      </c>
      <c r="AK15" s="390">
        <f t="shared" si="9"/>
        <v>5000</v>
      </c>
      <c r="AL15" s="390">
        <f t="shared" si="9"/>
        <v>5000</v>
      </c>
      <c r="AM15" s="390">
        <f t="shared" si="9"/>
        <v>5000</v>
      </c>
      <c r="AN15" s="390">
        <f t="shared" si="9"/>
        <v>5000</v>
      </c>
      <c r="AO15" s="325"/>
      <c r="AP15" s="390">
        <f t="shared" ref="AP15:BA15" si="10">+$C$15</f>
        <v>5000</v>
      </c>
      <c r="AQ15" s="390">
        <f t="shared" si="10"/>
        <v>5000</v>
      </c>
      <c r="AR15" s="390">
        <f t="shared" si="10"/>
        <v>5000</v>
      </c>
      <c r="AS15" s="390">
        <f t="shared" si="10"/>
        <v>5000</v>
      </c>
      <c r="AT15" s="390">
        <f t="shared" si="10"/>
        <v>5000</v>
      </c>
      <c r="AU15" s="390">
        <f t="shared" si="10"/>
        <v>5000</v>
      </c>
      <c r="AV15" s="390">
        <f t="shared" si="10"/>
        <v>5000</v>
      </c>
      <c r="AW15" s="390">
        <f t="shared" si="10"/>
        <v>5000</v>
      </c>
      <c r="AX15" s="390">
        <f t="shared" si="10"/>
        <v>5000</v>
      </c>
      <c r="AY15" s="390">
        <f t="shared" si="10"/>
        <v>5000</v>
      </c>
      <c r="AZ15" s="390">
        <f t="shared" si="10"/>
        <v>5000</v>
      </c>
      <c r="BA15" s="390">
        <f t="shared" si="10"/>
        <v>5000</v>
      </c>
      <c r="BC15" s="382">
        <f>+$C$15</f>
        <v>5000</v>
      </c>
      <c r="BD15" s="382">
        <f>+$C$15</f>
        <v>5000</v>
      </c>
      <c r="BE15" s="382">
        <f>+$C$15</f>
        <v>5000</v>
      </c>
    </row>
    <row r="16" spans="1:58" s="4" customFormat="1">
      <c r="B16" s="381" t="s">
        <v>105</v>
      </c>
      <c r="C16" s="380"/>
      <c r="D16" s="379"/>
      <c r="E16" s="105">
        <f t="shared" ref="E16:AN16" si="11">+E15*E12*E6</f>
        <v>0</v>
      </c>
      <c r="F16" s="105">
        <f t="shared" si="11"/>
        <v>5000</v>
      </c>
      <c r="G16" s="105">
        <f t="shared" si="11"/>
        <v>0</v>
      </c>
      <c r="H16" s="105">
        <f t="shared" si="11"/>
        <v>5000</v>
      </c>
      <c r="I16" s="105">
        <f t="shared" si="11"/>
        <v>0</v>
      </c>
      <c r="J16" s="105">
        <f t="shared" si="11"/>
        <v>0</v>
      </c>
      <c r="K16" s="105">
        <f t="shared" si="11"/>
        <v>10000</v>
      </c>
      <c r="L16" s="105">
        <f t="shared" si="11"/>
        <v>0</v>
      </c>
      <c r="M16" s="105">
        <f t="shared" si="11"/>
        <v>5000</v>
      </c>
      <c r="N16" s="105">
        <f t="shared" si="11"/>
        <v>10000</v>
      </c>
      <c r="O16" s="105">
        <f t="shared" si="11"/>
        <v>0</v>
      </c>
      <c r="P16" s="105">
        <f t="shared" si="11"/>
        <v>5000</v>
      </c>
      <c r="Q16" s="105">
        <f t="shared" si="11"/>
        <v>0</v>
      </c>
      <c r="R16" s="105">
        <f t="shared" si="11"/>
        <v>15000</v>
      </c>
      <c r="S16" s="105">
        <f t="shared" si="11"/>
        <v>5000</v>
      </c>
      <c r="T16" s="105">
        <f t="shared" si="11"/>
        <v>5000</v>
      </c>
      <c r="U16" s="105">
        <f t="shared" si="11"/>
        <v>5000</v>
      </c>
      <c r="V16" s="105">
        <f t="shared" si="11"/>
        <v>10000</v>
      </c>
      <c r="W16" s="105">
        <f t="shared" si="11"/>
        <v>15000</v>
      </c>
      <c r="X16" s="105">
        <f t="shared" si="11"/>
        <v>10000</v>
      </c>
      <c r="Y16" s="105">
        <f t="shared" si="11"/>
        <v>20000</v>
      </c>
      <c r="Z16" s="105">
        <f t="shared" si="11"/>
        <v>5000</v>
      </c>
      <c r="AA16" s="105">
        <f t="shared" si="11"/>
        <v>20000</v>
      </c>
      <c r="AB16" s="105">
        <f t="shared" si="11"/>
        <v>25000</v>
      </c>
      <c r="AC16" s="105">
        <f t="shared" si="11"/>
        <v>0</v>
      </c>
      <c r="AD16" s="105">
        <f t="shared" si="11"/>
        <v>15000</v>
      </c>
      <c r="AE16" s="105">
        <f t="shared" si="11"/>
        <v>15000</v>
      </c>
      <c r="AF16" s="105">
        <f t="shared" si="11"/>
        <v>15000</v>
      </c>
      <c r="AG16" s="105">
        <f t="shared" si="11"/>
        <v>15000</v>
      </c>
      <c r="AH16" s="105">
        <f t="shared" si="11"/>
        <v>20000</v>
      </c>
      <c r="AI16" s="105">
        <f t="shared" si="11"/>
        <v>15000</v>
      </c>
      <c r="AJ16" s="105">
        <f t="shared" si="11"/>
        <v>20000</v>
      </c>
      <c r="AK16" s="105">
        <f t="shared" si="11"/>
        <v>20000</v>
      </c>
      <c r="AL16" s="105">
        <f t="shared" si="11"/>
        <v>15000</v>
      </c>
      <c r="AM16" s="105">
        <f t="shared" si="11"/>
        <v>20000</v>
      </c>
      <c r="AN16" s="105">
        <f t="shared" si="11"/>
        <v>25000</v>
      </c>
      <c r="AO16" s="325"/>
      <c r="AP16" s="105">
        <f>SUM(E16:G16)</f>
        <v>5000</v>
      </c>
      <c r="AQ16" s="105">
        <f>SUM(H16:J16)</f>
        <v>5000</v>
      </c>
      <c r="AR16" s="105">
        <f>SUM(K16:M16)</f>
        <v>15000</v>
      </c>
      <c r="AS16" s="105">
        <f>SUM(N16:P16)</f>
        <v>15000</v>
      </c>
      <c r="AT16" s="105">
        <f>SUM(Q16:S16)</f>
        <v>20000</v>
      </c>
      <c r="AU16" s="105">
        <f>SUM(T16:V16)</f>
        <v>20000</v>
      </c>
      <c r="AV16" s="105">
        <f>SUM(W16:Y16)</f>
        <v>45000</v>
      </c>
      <c r="AW16" s="105">
        <f>SUM(Z16:AB16)</f>
        <v>50000</v>
      </c>
      <c r="AX16" s="105">
        <f>SUM(AC16:AE16)</f>
        <v>30000</v>
      </c>
      <c r="AY16" s="105">
        <f>SUM(AF16:AH16)</f>
        <v>50000</v>
      </c>
      <c r="AZ16" s="105">
        <f>SUM(AI16:AK16)</f>
        <v>55000</v>
      </c>
      <c r="BA16" s="105">
        <f>SUM(AL16:AN16)</f>
        <v>60000</v>
      </c>
      <c r="BB16" s="1"/>
      <c r="BC16" s="106">
        <f>SUM(AP16:AS16)</f>
        <v>40000</v>
      </c>
      <c r="BD16" s="106">
        <f>SUM(AT16:AW16)</f>
        <v>135000</v>
      </c>
      <c r="BE16" s="106">
        <f>SUM(AX16:BA16)</f>
        <v>195000</v>
      </c>
      <c r="BF16" s="1"/>
    </row>
    <row r="17" spans="2:58" ht="8.1" customHeight="1">
      <c r="B17" s="370"/>
      <c r="C17" s="368"/>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O17" s="325"/>
      <c r="AP17" s="363"/>
      <c r="AQ17" s="363"/>
      <c r="AR17" s="363"/>
      <c r="AS17" s="363"/>
      <c r="AT17" s="363"/>
      <c r="AU17" s="363"/>
      <c r="AV17" s="363"/>
      <c r="AW17" s="363"/>
      <c r="AX17" s="363"/>
      <c r="AY17" s="363"/>
      <c r="AZ17" s="363"/>
      <c r="BA17" s="363"/>
      <c r="BC17" s="394"/>
      <c r="BD17" s="394"/>
      <c r="BE17" s="394"/>
    </row>
    <row r="18" spans="2:58" s="4" customFormat="1">
      <c r="B18" s="99" t="s">
        <v>104</v>
      </c>
      <c r="C18" s="375"/>
      <c r="E18" s="354"/>
      <c r="F18" s="354">
        <f t="shared" ref="F18:AN18" si="12">+F13-F16</f>
        <v>5000</v>
      </c>
      <c r="G18" s="354">
        <f t="shared" si="12"/>
        <v>0</v>
      </c>
      <c r="H18" s="354">
        <f t="shared" si="12"/>
        <v>5000</v>
      </c>
      <c r="I18" s="354">
        <f t="shared" si="12"/>
        <v>0</v>
      </c>
      <c r="J18" s="354">
        <f t="shared" si="12"/>
        <v>0</v>
      </c>
      <c r="K18" s="354">
        <f t="shared" si="12"/>
        <v>10000</v>
      </c>
      <c r="L18" s="354">
        <f t="shared" si="12"/>
        <v>0</v>
      </c>
      <c r="M18" s="354">
        <f t="shared" si="12"/>
        <v>5000</v>
      </c>
      <c r="N18" s="354">
        <f t="shared" si="12"/>
        <v>10000</v>
      </c>
      <c r="O18" s="354">
        <f t="shared" si="12"/>
        <v>0</v>
      </c>
      <c r="P18" s="354">
        <f t="shared" si="12"/>
        <v>5000</v>
      </c>
      <c r="Q18" s="354">
        <f t="shared" si="12"/>
        <v>0</v>
      </c>
      <c r="R18" s="354">
        <f t="shared" si="12"/>
        <v>15000</v>
      </c>
      <c r="S18" s="354">
        <f t="shared" si="12"/>
        <v>5000</v>
      </c>
      <c r="T18" s="354">
        <f t="shared" si="12"/>
        <v>5000</v>
      </c>
      <c r="U18" s="354">
        <f t="shared" si="12"/>
        <v>5000</v>
      </c>
      <c r="V18" s="354">
        <f t="shared" si="12"/>
        <v>10000</v>
      </c>
      <c r="W18" s="354">
        <f t="shared" si="12"/>
        <v>15000</v>
      </c>
      <c r="X18" s="354">
        <f t="shared" si="12"/>
        <v>10000</v>
      </c>
      <c r="Y18" s="354">
        <f t="shared" si="12"/>
        <v>20000</v>
      </c>
      <c r="Z18" s="354">
        <f t="shared" si="12"/>
        <v>5000</v>
      </c>
      <c r="AA18" s="354">
        <f t="shared" si="12"/>
        <v>20000</v>
      </c>
      <c r="AB18" s="354">
        <f t="shared" si="12"/>
        <v>25000</v>
      </c>
      <c r="AC18" s="354">
        <f t="shared" si="12"/>
        <v>0</v>
      </c>
      <c r="AD18" s="354">
        <f t="shared" si="12"/>
        <v>15000</v>
      </c>
      <c r="AE18" s="354">
        <f t="shared" si="12"/>
        <v>15000</v>
      </c>
      <c r="AF18" s="354">
        <f t="shared" si="12"/>
        <v>15000</v>
      </c>
      <c r="AG18" s="354">
        <f t="shared" si="12"/>
        <v>15000</v>
      </c>
      <c r="AH18" s="354">
        <f t="shared" si="12"/>
        <v>20000</v>
      </c>
      <c r="AI18" s="354">
        <f t="shared" si="12"/>
        <v>15000</v>
      </c>
      <c r="AJ18" s="354">
        <f t="shared" si="12"/>
        <v>20000</v>
      </c>
      <c r="AK18" s="354">
        <f t="shared" si="12"/>
        <v>20000</v>
      </c>
      <c r="AL18" s="354">
        <f t="shared" si="12"/>
        <v>15000</v>
      </c>
      <c r="AM18" s="354">
        <f t="shared" si="12"/>
        <v>20000</v>
      </c>
      <c r="AN18" s="354">
        <f t="shared" si="12"/>
        <v>25000</v>
      </c>
      <c r="AO18" s="325"/>
      <c r="AP18" s="106">
        <f>SUM(E18:G18)</f>
        <v>5000</v>
      </c>
      <c r="AQ18" s="106">
        <f>SUM(H18:J18)</f>
        <v>5000</v>
      </c>
      <c r="AR18" s="106">
        <f>SUM(K18:M18)</f>
        <v>15000</v>
      </c>
      <c r="AS18" s="106">
        <f>SUM(N18:P18)</f>
        <v>15000</v>
      </c>
      <c r="AT18" s="106">
        <f>SUM(Q18:S18)</f>
        <v>20000</v>
      </c>
      <c r="AU18" s="106">
        <f>SUM(T18:V18)</f>
        <v>20000</v>
      </c>
      <c r="AV18" s="106">
        <f>SUM(W18:Y18)</f>
        <v>45000</v>
      </c>
      <c r="AW18" s="106">
        <f>SUM(Z18:AB18)</f>
        <v>50000</v>
      </c>
      <c r="AX18" s="106">
        <f>SUM(AC18:AE18)</f>
        <v>30000</v>
      </c>
      <c r="AY18" s="106">
        <f>SUM(AF18:AH18)</f>
        <v>50000</v>
      </c>
      <c r="AZ18" s="106">
        <f>SUM(AI18:AK18)</f>
        <v>55000</v>
      </c>
      <c r="BA18" s="106">
        <f>SUM(AL18:AN18)</f>
        <v>60000</v>
      </c>
      <c r="BB18" s="1"/>
      <c r="BC18" s="106">
        <f>SUM(AP18:AS18)</f>
        <v>40000</v>
      </c>
      <c r="BD18" s="106">
        <f>SUM(AT18:AW18)</f>
        <v>135000</v>
      </c>
      <c r="BE18" s="106">
        <f>SUM(AX18:BA18)</f>
        <v>195000</v>
      </c>
      <c r="BF18" s="1"/>
    </row>
    <row r="19" spans="2:58" s="14" customFormat="1">
      <c r="B19" s="374" t="s">
        <v>35</v>
      </c>
      <c r="C19" s="373"/>
      <c r="E19" s="372" t="str">
        <f t="shared" ref="E19:AN19" si="13">+IFERROR(E18/E13,"n/a")</f>
        <v>n/a</v>
      </c>
      <c r="F19" s="372">
        <f t="shared" si="13"/>
        <v>0.5</v>
      </c>
      <c r="G19" s="372" t="str">
        <f t="shared" si="13"/>
        <v>n/a</v>
      </c>
      <c r="H19" s="372">
        <f t="shared" si="13"/>
        <v>0.5</v>
      </c>
      <c r="I19" s="372" t="str">
        <f t="shared" si="13"/>
        <v>n/a</v>
      </c>
      <c r="J19" s="372" t="str">
        <f t="shared" si="13"/>
        <v>n/a</v>
      </c>
      <c r="K19" s="372">
        <f t="shared" si="13"/>
        <v>0.5</v>
      </c>
      <c r="L19" s="372" t="str">
        <f t="shared" si="13"/>
        <v>n/a</v>
      </c>
      <c r="M19" s="372">
        <f t="shared" si="13"/>
        <v>0.5</v>
      </c>
      <c r="N19" s="372">
        <f t="shared" si="13"/>
        <v>0.5</v>
      </c>
      <c r="O19" s="372" t="str">
        <f t="shared" si="13"/>
        <v>n/a</v>
      </c>
      <c r="P19" s="372">
        <f t="shared" si="13"/>
        <v>0.5</v>
      </c>
      <c r="Q19" s="372" t="str">
        <f t="shared" si="13"/>
        <v>n/a</v>
      </c>
      <c r="R19" s="372">
        <f t="shared" si="13"/>
        <v>0.5</v>
      </c>
      <c r="S19" s="372">
        <f t="shared" si="13"/>
        <v>0.5</v>
      </c>
      <c r="T19" s="372">
        <f t="shared" si="13"/>
        <v>0.5</v>
      </c>
      <c r="U19" s="372">
        <f t="shared" si="13"/>
        <v>0.5</v>
      </c>
      <c r="V19" s="372">
        <f t="shared" si="13"/>
        <v>0.5</v>
      </c>
      <c r="W19" s="372">
        <f t="shared" si="13"/>
        <v>0.5</v>
      </c>
      <c r="X19" s="372">
        <f t="shared" si="13"/>
        <v>0.5</v>
      </c>
      <c r="Y19" s="372">
        <f t="shared" si="13"/>
        <v>0.5</v>
      </c>
      <c r="Z19" s="372">
        <f t="shared" si="13"/>
        <v>0.5</v>
      </c>
      <c r="AA19" s="372">
        <f t="shared" si="13"/>
        <v>0.5</v>
      </c>
      <c r="AB19" s="372">
        <f t="shared" si="13"/>
        <v>0.5</v>
      </c>
      <c r="AC19" s="372" t="str">
        <f t="shared" si="13"/>
        <v>n/a</v>
      </c>
      <c r="AD19" s="372">
        <f t="shared" si="13"/>
        <v>0.5</v>
      </c>
      <c r="AE19" s="372">
        <f t="shared" si="13"/>
        <v>0.5</v>
      </c>
      <c r="AF19" s="372">
        <f t="shared" si="13"/>
        <v>0.5</v>
      </c>
      <c r="AG19" s="372">
        <f t="shared" si="13"/>
        <v>0.5</v>
      </c>
      <c r="AH19" s="372">
        <f t="shared" si="13"/>
        <v>0.5</v>
      </c>
      <c r="AI19" s="372">
        <f t="shared" si="13"/>
        <v>0.5</v>
      </c>
      <c r="AJ19" s="372">
        <f t="shared" si="13"/>
        <v>0.5</v>
      </c>
      <c r="AK19" s="372">
        <f t="shared" si="13"/>
        <v>0.5</v>
      </c>
      <c r="AL19" s="372">
        <f t="shared" si="13"/>
        <v>0.5</v>
      </c>
      <c r="AM19" s="372">
        <f t="shared" si="13"/>
        <v>0.5</v>
      </c>
      <c r="AN19" s="372">
        <f t="shared" si="13"/>
        <v>0.5</v>
      </c>
      <c r="AO19" s="325"/>
      <c r="AP19" s="372">
        <f t="shared" ref="AP19:BA19" si="14">+IFERROR(AP18/AP13,"n/a")</f>
        <v>0.5</v>
      </c>
      <c r="AQ19" s="372">
        <f t="shared" si="14"/>
        <v>0.5</v>
      </c>
      <c r="AR19" s="372">
        <f t="shared" si="14"/>
        <v>0.5</v>
      </c>
      <c r="AS19" s="372">
        <f t="shared" si="14"/>
        <v>0.5</v>
      </c>
      <c r="AT19" s="372">
        <f t="shared" si="14"/>
        <v>0.5</v>
      </c>
      <c r="AU19" s="372">
        <f t="shared" si="14"/>
        <v>0.5</v>
      </c>
      <c r="AV19" s="372">
        <f t="shared" si="14"/>
        <v>0.5</v>
      </c>
      <c r="AW19" s="372">
        <f t="shared" si="14"/>
        <v>0.5</v>
      </c>
      <c r="AX19" s="372">
        <f t="shared" si="14"/>
        <v>0.5</v>
      </c>
      <c r="AY19" s="372">
        <f t="shared" si="14"/>
        <v>0.5</v>
      </c>
      <c r="AZ19" s="372">
        <f t="shared" si="14"/>
        <v>0.5</v>
      </c>
      <c r="BA19" s="372">
        <f t="shared" si="14"/>
        <v>0.5</v>
      </c>
      <c r="BB19" s="1"/>
      <c r="BC19" s="372">
        <f>+IFERROR(BC18/BC13,"n/a")</f>
        <v>0.5</v>
      </c>
      <c r="BD19" s="372">
        <f>+IFERROR(BD18/BD13,"n/a")</f>
        <v>0.5</v>
      </c>
      <c r="BE19" s="372">
        <f>+IFERROR(BE18/BE13,"n/a")</f>
        <v>0.5</v>
      </c>
    </row>
    <row r="20" spans="2:58">
      <c r="B20" s="403"/>
      <c r="C20" s="368"/>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O20" s="325"/>
      <c r="BC20" s="107"/>
      <c r="BD20" s="401"/>
      <c r="BE20" s="400"/>
    </row>
    <row r="21" spans="2:58">
      <c r="B21" s="99" t="s">
        <v>103</v>
      </c>
      <c r="C21" s="368"/>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O21" s="325"/>
      <c r="AP21" s="363"/>
      <c r="AQ21" s="363"/>
      <c r="AR21" s="363"/>
      <c r="AS21" s="363"/>
      <c r="AT21" s="363"/>
      <c r="AU21" s="363"/>
      <c r="AV21" s="363"/>
      <c r="AW21" s="363"/>
      <c r="AX21" s="363"/>
      <c r="AY21" s="363"/>
      <c r="AZ21" s="363"/>
      <c r="BA21" s="363"/>
      <c r="BC21" s="334"/>
      <c r="BD21" s="334"/>
      <c r="BE21" s="394"/>
    </row>
    <row r="22" spans="2:58">
      <c r="B22" s="328" t="s">
        <v>102</v>
      </c>
      <c r="C22" s="399">
        <v>1000</v>
      </c>
      <c r="D22" s="325"/>
      <c r="E22" s="390">
        <f t="shared" ref="E22:AN22" si="15">+$C$22</f>
        <v>1000</v>
      </c>
      <c r="F22" s="390">
        <f t="shared" si="15"/>
        <v>1000</v>
      </c>
      <c r="G22" s="390">
        <f t="shared" si="15"/>
        <v>1000</v>
      </c>
      <c r="H22" s="390">
        <f t="shared" si="15"/>
        <v>1000</v>
      </c>
      <c r="I22" s="390">
        <f t="shared" si="15"/>
        <v>1000</v>
      </c>
      <c r="J22" s="390">
        <f t="shared" si="15"/>
        <v>1000</v>
      </c>
      <c r="K22" s="390">
        <f t="shared" si="15"/>
        <v>1000</v>
      </c>
      <c r="L22" s="390">
        <f t="shared" si="15"/>
        <v>1000</v>
      </c>
      <c r="M22" s="390">
        <f t="shared" si="15"/>
        <v>1000</v>
      </c>
      <c r="N22" s="390">
        <f t="shared" si="15"/>
        <v>1000</v>
      </c>
      <c r="O22" s="390">
        <f t="shared" si="15"/>
        <v>1000</v>
      </c>
      <c r="P22" s="390">
        <f t="shared" si="15"/>
        <v>1000</v>
      </c>
      <c r="Q22" s="390">
        <f t="shared" si="15"/>
        <v>1000</v>
      </c>
      <c r="R22" s="390">
        <f t="shared" si="15"/>
        <v>1000</v>
      </c>
      <c r="S22" s="390">
        <f t="shared" si="15"/>
        <v>1000</v>
      </c>
      <c r="T22" s="390">
        <f t="shared" si="15"/>
        <v>1000</v>
      </c>
      <c r="U22" s="390">
        <f t="shared" si="15"/>
        <v>1000</v>
      </c>
      <c r="V22" s="390">
        <f t="shared" si="15"/>
        <v>1000</v>
      </c>
      <c r="W22" s="390">
        <f t="shared" si="15"/>
        <v>1000</v>
      </c>
      <c r="X22" s="390">
        <f t="shared" si="15"/>
        <v>1000</v>
      </c>
      <c r="Y22" s="390">
        <f t="shared" si="15"/>
        <v>1000</v>
      </c>
      <c r="Z22" s="390">
        <f t="shared" si="15"/>
        <v>1000</v>
      </c>
      <c r="AA22" s="390">
        <f t="shared" si="15"/>
        <v>1000</v>
      </c>
      <c r="AB22" s="390">
        <f t="shared" si="15"/>
        <v>1000</v>
      </c>
      <c r="AC22" s="390">
        <f t="shared" si="15"/>
        <v>1000</v>
      </c>
      <c r="AD22" s="390">
        <f t="shared" si="15"/>
        <v>1000</v>
      </c>
      <c r="AE22" s="390">
        <f t="shared" si="15"/>
        <v>1000</v>
      </c>
      <c r="AF22" s="390">
        <f t="shared" si="15"/>
        <v>1000</v>
      </c>
      <c r="AG22" s="390">
        <f t="shared" si="15"/>
        <v>1000</v>
      </c>
      <c r="AH22" s="390">
        <f t="shared" si="15"/>
        <v>1000</v>
      </c>
      <c r="AI22" s="390">
        <f t="shared" si="15"/>
        <v>1000</v>
      </c>
      <c r="AJ22" s="390">
        <f t="shared" si="15"/>
        <v>1000</v>
      </c>
      <c r="AK22" s="390">
        <f t="shared" si="15"/>
        <v>1000</v>
      </c>
      <c r="AL22" s="390">
        <f t="shared" si="15"/>
        <v>1000</v>
      </c>
      <c r="AM22" s="390">
        <f t="shared" si="15"/>
        <v>1000</v>
      </c>
      <c r="AN22" s="390">
        <f t="shared" si="15"/>
        <v>1000</v>
      </c>
      <c r="AO22" s="325"/>
      <c r="AP22" s="390">
        <f t="shared" ref="AP22:BA22" si="16">+$C$22</f>
        <v>1000</v>
      </c>
      <c r="AQ22" s="390">
        <f t="shared" si="16"/>
        <v>1000</v>
      </c>
      <c r="AR22" s="390">
        <f t="shared" si="16"/>
        <v>1000</v>
      </c>
      <c r="AS22" s="390">
        <f t="shared" si="16"/>
        <v>1000</v>
      </c>
      <c r="AT22" s="390">
        <f t="shared" si="16"/>
        <v>1000</v>
      </c>
      <c r="AU22" s="390">
        <f t="shared" si="16"/>
        <v>1000</v>
      </c>
      <c r="AV22" s="390">
        <f t="shared" si="16"/>
        <v>1000</v>
      </c>
      <c r="AW22" s="390">
        <f t="shared" si="16"/>
        <v>1000</v>
      </c>
      <c r="AX22" s="390">
        <f t="shared" si="16"/>
        <v>1000</v>
      </c>
      <c r="AY22" s="390">
        <f t="shared" si="16"/>
        <v>1000</v>
      </c>
      <c r="AZ22" s="390">
        <f t="shared" si="16"/>
        <v>1000</v>
      </c>
      <c r="BA22" s="390">
        <f t="shared" si="16"/>
        <v>1000</v>
      </c>
      <c r="BC22" s="390">
        <f>+$C$22</f>
        <v>1000</v>
      </c>
      <c r="BD22" s="390">
        <f>+$C$22</f>
        <v>1000</v>
      </c>
      <c r="BE22" s="390">
        <f>+$C$22</f>
        <v>1000</v>
      </c>
    </row>
    <row r="23" spans="2:58">
      <c r="B23" s="384" t="s">
        <v>101</v>
      </c>
      <c r="C23" s="386">
        <v>1</v>
      </c>
      <c r="D23" s="40"/>
      <c r="E23" s="385">
        <f t="shared" ref="E23:AN23" si="17">+$C$23</f>
        <v>1</v>
      </c>
      <c r="F23" s="385">
        <f t="shared" si="17"/>
        <v>1</v>
      </c>
      <c r="G23" s="385">
        <f t="shared" si="17"/>
        <v>1</v>
      </c>
      <c r="H23" s="385">
        <f t="shared" si="17"/>
        <v>1</v>
      </c>
      <c r="I23" s="385">
        <f t="shared" si="17"/>
        <v>1</v>
      </c>
      <c r="J23" s="385">
        <f t="shared" si="17"/>
        <v>1</v>
      </c>
      <c r="K23" s="385">
        <f t="shared" si="17"/>
        <v>1</v>
      </c>
      <c r="L23" s="385">
        <f t="shared" si="17"/>
        <v>1</v>
      </c>
      <c r="M23" s="385">
        <f t="shared" si="17"/>
        <v>1</v>
      </c>
      <c r="N23" s="385">
        <f t="shared" si="17"/>
        <v>1</v>
      </c>
      <c r="O23" s="385">
        <f t="shared" si="17"/>
        <v>1</v>
      </c>
      <c r="P23" s="385">
        <f t="shared" si="17"/>
        <v>1</v>
      </c>
      <c r="Q23" s="385">
        <f t="shared" si="17"/>
        <v>1</v>
      </c>
      <c r="R23" s="385">
        <f t="shared" si="17"/>
        <v>1</v>
      </c>
      <c r="S23" s="385">
        <f t="shared" si="17"/>
        <v>1</v>
      </c>
      <c r="T23" s="385">
        <f t="shared" si="17"/>
        <v>1</v>
      </c>
      <c r="U23" s="385">
        <f t="shared" si="17"/>
        <v>1</v>
      </c>
      <c r="V23" s="385">
        <f t="shared" si="17"/>
        <v>1</v>
      </c>
      <c r="W23" s="385">
        <f t="shared" si="17"/>
        <v>1</v>
      </c>
      <c r="X23" s="385">
        <f t="shared" si="17"/>
        <v>1</v>
      </c>
      <c r="Y23" s="385">
        <f t="shared" si="17"/>
        <v>1</v>
      </c>
      <c r="Z23" s="385">
        <f t="shared" si="17"/>
        <v>1</v>
      </c>
      <c r="AA23" s="385">
        <f t="shared" si="17"/>
        <v>1</v>
      </c>
      <c r="AB23" s="385">
        <f t="shared" si="17"/>
        <v>1</v>
      </c>
      <c r="AC23" s="385">
        <f t="shared" si="17"/>
        <v>1</v>
      </c>
      <c r="AD23" s="385">
        <f t="shared" si="17"/>
        <v>1</v>
      </c>
      <c r="AE23" s="385">
        <f t="shared" si="17"/>
        <v>1</v>
      </c>
      <c r="AF23" s="385">
        <f t="shared" si="17"/>
        <v>1</v>
      </c>
      <c r="AG23" s="385">
        <f t="shared" si="17"/>
        <v>1</v>
      </c>
      <c r="AH23" s="385">
        <f t="shared" si="17"/>
        <v>1</v>
      </c>
      <c r="AI23" s="385">
        <f t="shared" si="17"/>
        <v>1</v>
      </c>
      <c r="AJ23" s="385">
        <f t="shared" si="17"/>
        <v>1</v>
      </c>
      <c r="AK23" s="385">
        <f t="shared" si="17"/>
        <v>1</v>
      </c>
      <c r="AL23" s="385">
        <f t="shared" si="17"/>
        <v>1</v>
      </c>
      <c r="AM23" s="385">
        <f t="shared" si="17"/>
        <v>1</v>
      </c>
      <c r="AN23" s="385">
        <f t="shared" si="17"/>
        <v>1</v>
      </c>
      <c r="AO23" s="325"/>
      <c r="AP23" s="385">
        <f t="shared" ref="AP23:BA23" si="18">+$C$23</f>
        <v>1</v>
      </c>
      <c r="AQ23" s="385">
        <f t="shared" si="18"/>
        <v>1</v>
      </c>
      <c r="AR23" s="385">
        <f t="shared" si="18"/>
        <v>1</v>
      </c>
      <c r="AS23" s="385">
        <f t="shared" si="18"/>
        <v>1</v>
      </c>
      <c r="AT23" s="385">
        <f t="shared" si="18"/>
        <v>1</v>
      </c>
      <c r="AU23" s="385">
        <f t="shared" si="18"/>
        <v>1</v>
      </c>
      <c r="AV23" s="385">
        <f t="shared" si="18"/>
        <v>1</v>
      </c>
      <c r="AW23" s="385">
        <f t="shared" si="18"/>
        <v>1</v>
      </c>
      <c r="AX23" s="385">
        <f t="shared" si="18"/>
        <v>1</v>
      </c>
      <c r="AY23" s="385">
        <f t="shared" si="18"/>
        <v>1</v>
      </c>
      <c r="AZ23" s="385">
        <f t="shared" si="18"/>
        <v>1</v>
      </c>
      <c r="BA23" s="385">
        <f t="shared" si="18"/>
        <v>1</v>
      </c>
      <c r="BC23" s="385">
        <f>+$C$23</f>
        <v>1</v>
      </c>
      <c r="BD23" s="385">
        <f>+$C$23</f>
        <v>1</v>
      </c>
      <c r="BE23" s="385">
        <f>+$C$23</f>
        <v>1</v>
      </c>
    </row>
    <row r="24" spans="2:58" s="4" customFormat="1">
      <c r="B24" s="99" t="s">
        <v>100</v>
      </c>
      <c r="C24" s="375"/>
      <c r="E24" s="105">
        <f t="shared" ref="E24:AN24" si="19">+E23*E22*E7*E8</f>
        <v>0</v>
      </c>
      <c r="F24" s="105">
        <f t="shared" si="19"/>
        <v>2000</v>
      </c>
      <c r="G24" s="105">
        <f t="shared" si="19"/>
        <v>2000</v>
      </c>
      <c r="H24" s="105">
        <f t="shared" si="19"/>
        <v>4000</v>
      </c>
      <c r="I24" s="105">
        <f t="shared" si="19"/>
        <v>4000</v>
      </c>
      <c r="J24" s="105">
        <f t="shared" si="19"/>
        <v>4000</v>
      </c>
      <c r="K24" s="105">
        <f t="shared" si="19"/>
        <v>8000</v>
      </c>
      <c r="L24" s="105">
        <f t="shared" si="19"/>
        <v>8000</v>
      </c>
      <c r="M24" s="105">
        <f t="shared" si="19"/>
        <v>10000</v>
      </c>
      <c r="N24" s="105">
        <f t="shared" si="19"/>
        <v>14000</v>
      </c>
      <c r="O24" s="105">
        <f t="shared" si="19"/>
        <v>14000</v>
      </c>
      <c r="P24" s="105">
        <f t="shared" si="19"/>
        <v>16000</v>
      </c>
      <c r="Q24" s="105">
        <f t="shared" si="19"/>
        <v>16000</v>
      </c>
      <c r="R24" s="105">
        <f t="shared" si="19"/>
        <v>22000</v>
      </c>
      <c r="S24" s="105">
        <f t="shared" si="19"/>
        <v>24000</v>
      </c>
      <c r="T24" s="105">
        <f t="shared" si="19"/>
        <v>26000</v>
      </c>
      <c r="U24" s="105">
        <f t="shared" si="19"/>
        <v>28000</v>
      </c>
      <c r="V24" s="105">
        <f t="shared" si="19"/>
        <v>32000</v>
      </c>
      <c r="W24" s="105">
        <f t="shared" si="19"/>
        <v>38000</v>
      </c>
      <c r="X24" s="105">
        <f t="shared" si="19"/>
        <v>42000</v>
      </c>
      <c r="Y24" s="105">
        <f t="shared" si="19"/>
        <v>50000</v>
      </c>
      <c r="Z24" s="105">
        <f t="shared" si="19"/>
        <v>52000</v>
      </c>
      <c r="AA24" s="105">
        <f t="shared" si="19"/>
        <v>60000</v>
      </c>
      <c r="AB24" s="105">
        <f t="shared" si="19"/>
        <v>70000</v>
      </c>
      <c r="AC24" s="105">
        <f t="shared" si="19"/>
        <v>70000</v>
      </c>
      <c r="AD24" s="105">
        <f t="shared" si="19"/>
        <v>76000</v>
      </c>
      <c r="AE24" s="105">
        <f t="shared" si="19"/>
        <v>82000</v>
      </c>
      <c r="AF24" s="105">
        <f t="shared" si="19"/>
        <v>88000</v>
      </c>
      <c r="AG24" s="105">
        <f t="shared" si="19"/>
        <v>94000</v>
      </c>
      <c r="AH24" s="105">
        <f t="shared" si="19"/>
        <v>102000</v>
      </c>
      <c r="AI24" s="105">
        <f t="shared" si="19"/>
        <v>108000</v>
      </c>
      <c r="AJ24" s="105">
        <f t="shared" si="19"/>
        <v>116000</v>
      </c>
      <c r="AK24" s="105">
        <f t="shared" si="19"/>
        <v>124000</v>
      </c>
      <c r="AL24" s="105">
        <f t="shared" si="19"/>
        <v>130000</v>
      </c>
      <c r="AM24" s="105">
        <f t="shared" si="19"/>
        <v>138000</v>
      </c>
      <c r="AN24" s="105">
        <f t="shared" si="19"/>
        <v>148000</v>
      </c>
      <c r="AO24" s="325"/>
      <c r="AP24" s="105">
        <f>SUM(E24:G24)</f>
        <v>4000</v>
      </c>
      <c r="AQ24" s="105">
        <f>SUM(H24:J24)</f>
        <v>12000</v>
      </c>
      <c r="AR24" s="105">
        <f>SUM(K24:M24)</f>
        <v>26000</v>
      </c>
      <c r="AS24" s="105">
        <f>SUM(N24:P24)</f>
        <v>44000</v>
      </c>
      <c r="AT24" s="105">
        <f>SUM(Q24:S24)</f>
        <v>62000</v>
      </c>
      <c r="AU24" s="105">
        <f>SUM(T24:V24)</f>
        <v>86000</v>
      </c>
      <c r="AV24" s="105">
        <f>SUM(W24:Y24)</f>
        <v>130000</v>
      </c>
      <c r="AW24" s="105">
        <f>SUM(Z24:AB24)</f>
        <v>182000</v>
      </c>
      <c r="AX24" s="105">
        <f>SUM(AC24:AE24)</f>
        <v>228000</v>
      </c>
      <c r="AY24" s="105">
        <f>SUM(AF24:AH24)</f>
        <v>284000</v>
      </c>
      <c r="AZ24" s="105">
        <f>SUM(AI24:AK24)</f>
        <v>348000</v>
      </c>
      <c r="BA24" s="105">
        <f>SUM(AL24:AN24)</f>
        <v>416000</v>
      </c>
      <c r="BB24" s="1"/>
      <c r="BC24" s="105">
        <f>SUM(AP24:AS24)</f>
        <v>86000</v>
      </c>
      <c r="BD24" s="105">
        <f>SUM(AT24:AW24)</f>
        <v>460000</v>
      </c>
      <c r="BE24" s="105">
        <f>SUM(AX24:BA24)</f>
        <v>1276000</v>
      </c>
      <c r="BF24" s="1"/>
    </row>
    <row r="25" spans="2:58" ht="8.1" customHeight="1">
      <c r="B25" s="370"/>
      <c r="C25" s="368"/>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O25" s="325"/>
      <c r="AP25" s="363"/>
      <c r="AQ25" s="363"/>
      <c r="AR25" s="363"/>
      <c r="AS25" s="363"/>
      <c r="AT25" s="363"/>
      <c r="AU25" s="363"/>
      <c r="AV25" s="363"/>
      <c r="AW25" s="363"/>
      <c r="AX25" s="363"/>
      <c r="AY25" s="363"/>
      <c r="AZ25" s="363"/>
      <c r="BA25" s="363"/>
      <c r="BC25" s="394"/>
      <c r="BD25" s="394"/>
      <c r="BE25" s="394"/>
    </row>
    <row r="26" spans="2:58">
      <c r="B26" s="384" t="s">
        <v>99</v>
      </c>
      <c r="C26" s="383">
        <v>300</v>
      </c>
      <c r="D26" s="40"/>
      <c r="E26" s="382">
        <f t="shared" ref="E26:AN26" si="20">+$C$26</f>
        <v>300</v>
      </c>
      <c r="F26" s="382">
        <f t="shared" si="20"/>
        <v>300</v>
      </c>
      <c r="G26" s="382">
        <f t="shared" si="20"/>
        <v>300</v>
      </c>
      <c r="H26" s="382">
        <f t="shared" si="20"/>
        <v>300</v>
      </c>
      <c r="I26" s="382">
        <f t="shared" si="20"/>
        <v>300</v>
      </c>
      <c r="J26" s="382">
        <f t="shared" si="20"/>
        <v>300</v>
      </c>
      <c r="K26" s="382">
        <f t="shared" si="20"/>
        <v>300</v>
      </c>
      <c r="L26" s="382">
        <f t="shared" si="20"/>
        <v>300</v>
      </c>
      <c r="M26" s="382">
        <f t="shared" si="20"/>
        <v>300</v>
      </c>
      <c r="N26" s="382">
        <f t="shared" si="20"/>
        <v>300</v>
      </c>
      <c r="O26" s="382">
        <f t="shared" si="20"/>
        <v>300</v>
      </c>
      <c r="P26" s="382">
        <f t="shared" si="20"/>
        <v>300</v>
      </c>
      <c r="Q26" s="382">
        <f t="shared" si="20"/>
        <v>300</v>
      </c>
      <c r="R26" s="382">
        <f t="shared" si="20"/>
        <v>300</v>
      </c>
      <c r="S26" s="382">
        <f t="shared" si="20"/>
        <v>300</v>
      </c>
      <c r="T26" s="382">
        <f t="shared" si="20"/>
        <v>300</v>
      </c>
      <c r="U26" s="382">
        <f t="shared" si="20"/>
        <v>300</v>
      </c>
      <c r="V26" s="382">
        <f t="shared" si="20"/>
        <v>300</v>
      </c>
      <c r="W26" s="382">
        <f t="shared" si="20"/>
        <v>300</v>
      </c>
      <c r="X26" s="382">
        <f t="shared" si="20"/>
        <v>300</v>
      </c>
      <c r="Y26" s="382">
        <f t="shared" si="20"/>
        <v>300</v>
      </c>
      <c r="Z26" s="382">
        <f t="shared" si="20"/>
        <v>300</v>
      </c>
      <c r="AA26" s="382">
        <f t="shared" si="20"/>
        <v>300</v>
      </c>
      <c r="AB26" s="382">
        <f t="shared" si="20"/>
        <v>300</v>
      </c>
      <c r="AC26" s="382">
        <f t="shared" si="20"/>
        <v>300</v>
      </c>
      <c r="AD26" s="382">
        <f t="shared" si="20"/>
        <v>300</v>
      </c>
      <c r="AE26" s="382">
        <f t="shared" si="20"/>
        <v>300</v>
      </c>
      <c r="AF26" s="382">
        <f t="shared" si="20"/>
        <v>300</v>
      </c>
      <c r="AG26" s="382">
        <f t="shared" si="20"/>
        <v>300</v>
      </c>
      <c r="AH26" s="382">
        <f t="shared" si="20"/>
        <v>300</v>
      </c>
      <c r="AI26" s="382">
        <f t="shared" si="20"/>
        <v>300</v>
      </c>
      <c r="AJ26" s="382">
        <f t="shared" si="20"/>
        <v>300</v>
      </c>
      <c r="AK26" s="382">
        <f t="shared" si="20"/>
        <v>300</v>
      </c>
      <c r="AL26" s="382">
        <f t="shared" si="20"/>
        <v>300</v>
      </c>
      <c r="AM26" s="382">
        <f t="shared" si="20"/>
        <v>300</v>
      </c>
      <c r="AN26" s="382">
        <f t="shared" si="20"/>
        <v>300</v>
      </c>
      <c r="AO26" s="325"/>
      <c r="AP26" s="382">
        <f t="shared" ref="AP26:BA26" si="21">+$C$26</f>
        <v>300</v>
      </c>
      <c r="AQ26" s="382">
        <f t="shared" si="21"/>
        <v>300</v>
      </c>
      <c r="AR26" s="382">
        <f t="shared" si="21"/>
        <v>300</v>
      </c>
      <c r="AS26" s="382">
        <f t="shared" si="21"/>
        <v>300</v>
      </c>
      <c r="AT26" s="382">
        <f t="shared" si="21"/>
        <v>300</v>
      </c>
      <c r="AU26" s="382">
        <f t="shared" si="21"/>
        <v>300</v>
      </c>
      <c r="AV26" s="382">
        <f t="shared" si="21"/>
        <v>300</v>
      </c>
      <c r="AW26" s="382">
        <f t="shared" si="21"/>
        <v>300</v>
      </c>
      <c r="AX26" s="382">
        <f t="shared" si="21"/>
        <v>300</v>
      </c>
      <c r="AY26" s="382">
        <f t="shared" si="21"/>
        <v>300</v>
      </c>
      <c r="AZ26" s="382">
        <f t="shared" si="21"/>
        <v>300</v>
      </c>
      <c r="BA26" s="382">
        <f t="shared" si="21"/>
        <v>300</v>
      </c>
      <c r="BC26" s="390">
        <f>+$C$26</f>
        <v>300</v>
      </c>
      <c r="BD26" s="390">
        <f>+$C$26</f>
        <v>300</v>
      </c>
      <c r="BE26" s="390">
        <f>+$C$26</f>
        <v>300</v>
      </c>
    </row>
    <row r="27" spans="2:58" s="4" customFormat="1">
      <c r="B27" s="381" t="s">
        <v>98</v>
      </c>
      <c r="C27" s="380"/>
      <c r="D27" s="379"/>
      <c r="E27" s="106">
        <f t="shared" ref="E27:AN27" si="22">+E26*E23*E7*E8</f>
        <v>0</v>
      </c>
      <c r="F27" s="106">
        <f t="shared" si="22"/>
        <v>600</v>
      </c>
      <c r="G27" s="106">
        <f t="shared" si="22"/>
        <v>600</v>
      </c>
      <c r="H27" s="106">
        <f t="shared" si="22"/>
        <v>1200</v>
      </c>
      <c r="I27" s="106">
        <f t="shared" si="22"/>
        <v>1200</v>
      </c>
      <c r="J27" s="106">
        <f t="shared" si="22"/>
        <v>1200</v>
      </c>
      <c r="K27" s="106">
        <f t="shared" si="22"/>
        <v>2400</v>
      </c>
      <c r="L27" s="106">
        <f t="shared" si="22"/>
        <v>2400</v>
      </c>
      <c r="M27" s="106">
        <f t="shared" si="22"/>
        <v>3000</v>
      </c>
      <c r="N27" s="106">
        <f t="shared" si="22"/>
        <v>4200</v>
      </c>
      <c r="O27" s="106">
        <f t="shared" si="22"/>
        <v>4200</v>
      </c>
      <c r="P27" s="106">
        <f t="shared" si="22"/>
        <v>4800</v>
      </c>
      <c r="Q27" s="106">
        <f t="shared" si="22"/>
        <v>4800</v>
      </c>
      <c r="R27" s="106">
        <f t="shared" si="22"/>
        <v>6600</v>
      </c>
      <c r="S27" s="106">
        <f t="shared" si="22"/>
        <v>7200</v>
      </c>
      <c r="T27" s="106">
        <f t="shared" si="22"/>
        <v>7800</v>
      </c>
      <c r="U27" s="106">
        <f t="shared" si="22"/>
        <v>8400</v>
      </c>
      <c r="V27" s="106">
        <f t="shared" si="22"/>
        <v>9600</v>
      </c>
      <c r="W27" s="106">
        <f t="shared" si="22"/>
        <v>11400</v>
      </c>
      <c r="X27" s="106">
        <f t="shared" si="22"/>
        <v>12600</v>
      </c>
      <c r="Y27" s="106">
        <f t="shared" si="22"/>
        <v>15000</v>
      </c>
      <c r="Z27" s="106">
        <f t="shared" si="22"/>
        <v>15600</v>
      </c>
      <c r="AA27" s="106">
        <f t="shared" si="22"/>
        <v>18000</v>
      </c>
      <c r="AB27" s="106">
        <f t="shared" si="22"/>
        <v>21000</v>
      </c>
      <c r="AC27" s="106">
        <f t="shared" si="22"/>
        <v>21000</v>
      </c>
      <c r="AD27" s="106">
        <f t="shared" si="22"/>
        <v>22800</v>
      </c>
      <c r="AE27" s="106">
        <f t="shared" si="22"/>
        <v>24600</v>
      </c>
      <c r="AF27" s="106">
        <f t="shared" si="22"/>
        <v>26400</v>
      </c>
      <c r="AG27" s="106">
        <f t="shared" si="22"/>
        <v>28200</v>
      </c>
      <c r="AH27" s="106">
        <f t="shared" si="22"/>
        <v>30600</v>
      </c>
      <c r="AI27" s="106">
        <f t="shared" si="22"/>
        <v>32400</v>
      </c>
      <c r="AJ27" s="106">
        <f t="shared" si="22"/>
        <v>34800</v>
      </c>
      <c r="AK27" s="106">
        <f t="shared" si="22"/>
        <v>37200</v>
      </c>
      <c r="AL27" s="106">
        <f t="shared" si="22"/>
        <v>39000</v>
      </c>
      <c r="AM27" s="106">
        <f t="shared" si="22"/>
        <v>41400</v>
      </c>
      <c r="AN27" s="106">
        <f t="shared" si="22"/>
        <v>44400</v>
      </c>
      <c r="AO27" s="325"/>
      <c r="AP27" s="106">
        <f>SUM(E27:G27)</f>
        <v>1200</v>
      </c>
      <c r="AQ27" s="106">
        <f>SUM(H27:J27)</f>
        <v>3600</v>
      </c>
      <c r="AR27" s="106">
        <f>SUM(K27:M27)</f>
        <v>7800</v>
      </c>
      <c r="AS27" s="106">
        <f>SUM(N27:P27)</f>
        <v>13200</v>
      </c>
      <c r="AT27" s="106">
        <f>SUM(Q27:S27)</f>
        <v>18600</v>
      </c>
      <c r="AU27" s="106">
        <f>SUM(T27:V27)</f>
        <v>25800</v>
      </c>
      <c r="AV27" s="106">
        <f>SUM(W27:Y27)</f>
        <v>39000</v>
      </c>
      <c r="AW27" s="106">
        <f>SUM(Z27:AB27)</f>
        <v>54600</v>
      </c>
      <c r="AX27" s="106">
        <f>SUM(AC27:AE27)</f>
        <v>68400</v>
      </c>
      <c r="AY27" s="106">
        <f>SUM(AF27:AH27)</f>
        <v>85200</v>
      </c>
      <c r="AZ27" s="106">
        <f>SUM(AI27:AK27)</f>
        <v>104400</v>
      </c>
      <c r="BA27" s="106">
        <f>SUM(AL27:AN27)</f>
        <v>124800</v>
      </c>
      <c r="BB27" s="1"/>
      <c r="BC27" s="105">
        <f>SUM(AP27:AS27)</f>
        <v>25800</v>
      </c>
      <c r="BD27" s="105">
        <f>SUM(AT27:AW27)</f>
        <v>138000</v>
      </c>
      <c r="BE27" s="105">
        <f>SUM(AX27:BA27)</f>
        <v>382800</v>
      </c>
      <c r="BF27" s="1"/>
    </row>
    <row r="28" spans="2:58" ht="8.1" customHeight="1">
      <c r="B28" s="370"/>
      <c r="C28" s="368"/>
      <c r="E28" s="367"/>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O28" s="325"/>
      <c r="AP28" s="363"/>
      <c r="AQ28" s="363"/>
      <c r="AR28" s="363"/>
      <c r="AS28" s="363"/>
      <c r="AT28" s="363"/>
      <c r="AU28" s="363"/>
      <c r="AV28" s="363"/>
      <c r="AW28" s="363"/>
      <c r="AX28" s="363"/>
      <c r="AY28" s="363"/>
      <c r="AZ28" s="363"/>
      <c r="BA28" s="363"/>
      <c r="BC28" s="394"/>
      <c r="BD28" s="394"/>
      <c r="BE28" s="394"/>
    </row>
    <row r="29" spans="2:58" s="366" customFormat="1">
      <c r="B29" s="398" t="s">
        <v>97</v>
      </c>
      <c r="C29" s="375"/>
      <c r="E29" s="106">
        <f t="shared" ref="E29:AN29" si="23">+E24-E27</f>
        <v>0</v>
      </c>
      <c r="F29" s="106">
        <f t="shared" si="23"/>
        <v>1400</v>
      </c>
      <c r="G29" s="106">
        <f t="shared" si="23"/>
        <v>1400</v>
      </c>
      <c r="H29" s="106">
        <f t="shared" si="23"/>
        <v>2800</v>
      </c>
      <c r="I29" s="106">
        <f t="shared" si="23"/>
        <v>2800</v>
      </c>
      <c r="J29" s="106">
        <f t="shared" si="23"/>
        <v>2800</v>
      </c>
      <c r="K29" s="106">
        <f t="shared" si="23"/>
        <v>5600</v>
      </c>
      <c r="L29" s="106">
        <f t="shared" si="23"/>
        <v>5600</v>
      </c>
      <c r="M29" s="106">
        <f t="shared" si="23"/>
        <v>7000</v>
      </c>
      <c r="N29" s="106">
        <f t="shared" si="23"/>
        <v>9800</v>
      </c>
      <c r="O29" s="106">
        <f t="shared" si="23"/>
        <v>9800</v>
      </c>
      <c r="P29" s="106">
        <f t="shared" si="23"/>
        <v>11200</v>
      </c>
      <c r="Q29" s="106">
        <f t="shared" si="23"/>
        <v>11200</v>
      </c>
      <c r="R29" s="106">
        <f t="shared" si="23"/>
        <v>15400</v>
      </c>
      <c r="S29" s="106">
        <f t="shared" si="23"/>
        <v>16800</v>
      </c>
      <c r="T29" s="106">
        <f t="shared" si="23"/>
        <v>18200</v>
      </c>
      <c r="U29" s="106">
        <f t="shared" si="23"/>
        <v>19600</v>
      </c>
      <c r="V29" s="106">
        <f t="shared" si="23"/>
        <v>22400</v>
      </c>
      <c r="W29" s="106">
        <f t="shared" si="23"/>
        <v>26600</v>
      </c>
      <c r="X29" s="106">
        <f t="shared" si="23"/>
        <v>29400</v>
      </c>
      <c r="Y29" s="106">
        <f t="shared" si="23"/>
        <v>35000</v>
      </c>
      <c r="Z29" s="106">
        <f t="shared" si="23"/>
        <v>36400</v>
      </c>
      <c r="AA29" s="106">
        <f t="shared" si="23"/>
        <v>42000</v>
      </c>
      <c r="AB29" s="106">
        <f t="shared" si="23"/>
        <v>49000</v>
      </c>
      <c r="AC29" s="106">
        <f t="shared" si="23"/>
        <v>49000</v>
      </c>
      <c r="AD29" s="106">
        <f t="shared" si="23"/>
        <v>53200</v>
      </c>
      <c r="AE29" s="106">
        <f t="shared" si="23"/>
        <v>57400</v>
      </c>
      <c r="AF29" s="106">
        <f t="shared" si="23"/>
        <v>61600</v>
      </c>
      <c r="AG29" s="106">
        <f t="shared" si="23"/>
        <v>65800</v>
      </c>
      <c r="AH29" s="106">
        <f t="shared" si="23"/>
        <v>71400</v>
      </c>
      <c r="AI29" s="106">
        <f t="shared" si="23"/>
        <v>75600</v>
      </c>
      <c r="AJ29" s="106">
        <f t="shared" si="23"/>
        <v>81200</v>
      </c>
      <c r="AK29" s="106">
        <f t="shared" si="23"/>
        <v>86800</v>
      </c>
      <c r="AL29" s="106">
        <f t="shared" si="23"/>
        <v>91000</v>
      </c>
      <c r="AM29" s="106">
        <f t="shared" si="23"/>
        <v>96600</v>
      </c>
      <c r="AN29" s="106">
        <f t="shared" si="23"/>
        <v>103600</v>
      </c>
      <c r="AO29" s="325"/>
      <c r="AP29" s="106">
        <f>SUM(E29:G29)</f>
        <v>2800</v>
      </c>
      <c r="AQ29" s="106">
        <f>SUM(H29:J29)</f>
        <v>8400</v>
      </c>
      <c r="AR29" s="106">
        <f>SUM(K29:M29)</f>
        <v>18200</v>
      </c>
      <c r="AS29" s="106">
        <f>SUM(N29:P29)</f>
        <v>30800</v>
      </c>
      <c r="AT29" s="106">
        <f>SUM(Q29:S29)</f>
        <v>43400</v>
      </c>
      <c r="AU29" s="106">
        <f>SUM(T29:V29)</f>
        <v>60200</v>
      </c>
      <c r="AV29" s="106">
        <f>SUM(W29:Y29)</f>
        <v>91000</v>
      </c>
      <c r="AW29" s="106">
        <f>SUM(Z29:AB29)</f>
        <v>127400</v>
      </c>
      <c r="AX29" s="106">
        <f>SUM(AC29:AE29)</f>
        <v>159600</v>
      </c>
      <c r="AY29" s="106">
        <f>SUM(AF29:AH29)</f>
        <v>198800</v>
      </c>
      <c r="AZ29" s="106">
        <f>SUM(AI29:AK29)</f>
        <v>243600</v>
      </c>
      <c r="BA29" s="106">
        <f>SUM(AL29:AN29)</f>
        <v>291200</v>
      </c>
      <c r="BB29" s="1"/>
      <c r="BC29" s="106">
        <f>SUM(AP29:AS29)</f>
        <v>60200</v>
      </c>
      <c r="BD29" s="106">
        <f>SUM(AT29:AW29)</f>
        <v>322000</v>
      </c>
      <c r="BE29" s="106">
        <f>SUM(AX29:BA29)</f>
        <v>893200</v>
      </c>
      <c r="BF29" s="325"/>
    </row>
    <row r="30" spans="2:58" s="14" customFormat="1">
      <c r="B30" s="397" t="s">
        <v>35</v>
      </c>
      <c r="C30" s="373"/>
      <c r="D30" s="396"/>
      <c r="E30" s="371" t="str">
        <f t="shared" ref="E30:AN30" si="24">+IFERROR(E29/E24,"n/a")</f>
        <v>n/a</v>
      </c>
      <c r="F30" s="371">
        <f t="shared" si="24"/>
        <v>0.7</v>
      </c>
      <c r="G30" s="371">
        <f t="shared" si="24"/>
        <v>0.7</v>
      </c>
      <c r="H30" s="371">
        <f t="shared" si="24"/>
        <v>0.7</v>
      </c>
      <c r="I30" s="371">
        <f t="shared" si="24"/>
        <v>0.7</v>
      </c>
      <c r="J30" s="371">
        <f t="shared" si="24"/>
        <v>0.7</v>
      </c>
      <c r="K30" s="371">
        <f t="shared" si="24"/>
        <v>0.7</v>
      </c>
      <c r="L30" s="371">
        <f t="shared" si="24"/>
        <v>0.7</v>
      </c>
      <c r="M30" s="371">
        <f t="shared" si="24"/>
        <v>0.7</v>
      </c>
      <c r="N30" s="371">
        <f t="shared" si="24"/>
        <v>0.7</v>
      </c>
      <c r="O30" s="371">
        <f t="shared" si="24"/>
        <v>0.7</v>
      </c>
      <c r="P30" s="371">
        <f t="shared" si="24"/>
        <v>0.7</v>
      </c>
      <c r="Q30" s="371">
        <f t="shared" si="24"/>
        <v>0.7</v>
      </c>
      <c r="R30" s="371">
        <f t="shared" si="24"/>
        <v>0.7</v>
      </c>
      <c r="S30" s="371">
        <f t="shared" si="24"/>
        <v>0.7</v>
      </c>
      <c r="T30" s="371">
        <f t="shared" si="24"/>
        <v>0.7</v>
      </c>
      <c r="U30" s="371">
        <f t="shared" si="24"/>
        <v>0.7</v>
      </c>
      <c r="V30" s="371">
        <f t="shared" si="24"/>
        <v>0.7</v>
      </c>
      <c r="W30" s="371">
        <f t="shared" si="24"/>
        <v>0.7</v>
      </c>
      <c r="X30" s="371">
        <f t="shared" si="24"/>
        <v>0.7</v>
      </c>
      <c r="Y30" s="371">
        <f t="shared" si="24"/>
        <v>0.7</v>
      </c>
      <c r="Z30" s="371">
        <f t="shared" si="24"/>
        <v>0.7</v>
      </c>
      <c r="AA30" s="371">
        <f t="shared" si="24"/>
        <v>0.7</v>
      </c>
      <c r="AB30" s="371">
        <f t="shared" si="24"/>
        <v>0.7</v>
      </c>
      <c r="AC30" s="371">
        <f t="shared" si="24"/>
        <v>0.7</v>
      </c>
      <c r="AD30" s="371">
        <f t="shared" si="24"/>
        <v>0.7</v>
      </c>
      <c r="AE30" s="371">
        <f t="shared" si="24"/>
        <v>0.7</v>
      </c>
      <c r="AF30" s="371">
        <f t="shared" si="24"/>
        <v>0.7</v>
      </c>
      <c r="AG30" s="371">
        <f t="shared" si="24"/>
        <v>0.7</v>
      </c>
      <c r="AH30" s="371">
        <f t="shared" si="24"/>
        <v>0.7</v>
      </c>
      <c r="AI30" s="371">
        <f t="shared" si="24"/>
        <v>0.7</v>
      </c>
      <c r="AJ30" s="371">
        <f t="shared" si="24"/>
        <v>0.7</v>
      </c>
      <c r="AK30" s="371">
        <f t="shared" si="24"/>
        <v>0.7</v>
      </c>
      <c r="AL30" s="371">
        <f t="shared" si="24"/>
        <v>0.7</v>
      </c>
      <c r="AM30" s="371">
        <f t="shared" si="24"/>
        <v>0.7</v>
      </c>
      <c r="AN30" s="371">
        <f t="shared" si="24"/>
        <v>0.7</v>
      </c>
      <c r="AO30" s="325"/>
      <c r="AP30" s="371">
        <f t="shared" ref="AP30:BA30" si="25">+IFERROR(AP29/AP24,"n/a")</f>
        <v>0.7</v>
      </c>
      <c r="AQ30" s="371">
        <f t="shared" si="25"/>
        <v>0.7</v>
      </c>
      <c r="AR30" s="371">
        <f t="shared" si="25"/>
        <v>0.7</v>
      </c>
      <c r="AS30" s="371">
        <f t="shared" si="25"/>
        <v>0.7</v>
      </c>
      <c r="AT30" s="371">
        <f t="shared" si="25"/>
        <v>0.7</v>
      </c>
      <c r="AU30" s="371">
        <f t="shared" si="25"/>
        <v>0.7</v>
      </c>
      <c r="AV30" s="371">
        <f t="shared" si="25"/>
        <v>0.7</v>
      </c>
      <c r="AW30" s="371">
        <f t="shared" si="25"/>
        <v>0.7</v>
      </c>
      <c r="AX30" s="371">
        <f t="shared" si="25"/>
        <v>0.7</v>
      </c>
      <c r="AY30" s="371">
        <f t="shared" si="25"/>
        <v>0.7</v>
      </c>
      <c r="AZ30" s="371">
        <f t="shared" si="25"/>
        <v>0.7</v>
      </c>
      <c r="BA30" s="371">
        <f t="shared" si="25"/>
        <v>0.7</v>
      </c>
      <c r="BB30" s="1"/>
      <c r="BC30" s="371">
        <f>+IFERROR(BC29/BC24,"n/a")</f>
        <v>0.7</v>
      </c>
      <c r="BD30" s="371">
        <f>+IFERROR(BD29/BD24,"n/a")</f>
        <v>0.7</v>
      </c>
      <c r="BE30" s="371">
        <f>+IFERROR(BE29/BE24,"n/a")</f>
        <v>0.7</v>
      </c>
    </row>
    <row r="31" spans="2:58">
      <c r="B31" s="99"/>
      <c r="C31" s="368"/>
      <c r="E31" s="395"/>
      <c r="F31" s="395"/>
      <c r="G31" s="395"/>
      <c r="H31" s="395"/>
      <c r="I31" s="395"/>
      <c r="J31" s="395"/>
      <c r="K31" s="395"/>
      <c r="L31" s="395"/>
      <c r="M31" s="395"/>
      <c r="N31" s="367"/>
      <c r="O31" s="367"/>
      <c r="P31" s="367"/>
      <c r="Q31" s="367"/>
      <c r="R31" s="367"/>
      <c r="S31" s="367"/>
      <c r="T31" s="367"/>
      <c r="U31" s="367"/>
      <c r="V31" s="367"/>
      <c r="W31" s="367"/>
      <c r="X31" s="367"/>
      <c r="Y31" s="367"/>
      <c r="Z31" s="367"/>
      <c r="AA31" s="367"/>
      <c r="AB31" s="367"/>
      <c r="AO31" s="325"/>
      <c r="AP31" s="363"/>
      <c r="AQ31" s="363"/>
      <c r="AR31" s="363"/>
      <c r="AS31" s="363"/>
      <c r="AT31" s="363"/>
      <c r="AU31" s="363"/>
      <c r="AV31" s="363"/>
      <c r="AW31" s="363"/>
      <c r="AX31" s="363"/>
      <c r="AY31" s="363"/>
      <c r="AZ31" s="363"/>
      <c r="BA31" s="363"/>
      <c r="BC31" s="334"/>
      <c r="BD31" s="334"/>
      <c r="BE31" s="394"/>
    </row>
    <row r="32" spans="2:58">
      <c r="B32" s="99" t="s">
        <v>96</v>
      </c>
      <c r="C32" s="368"/>
      <c r="E32" s="393"/>
      <c r="F32" s="393"/>
      <c r="G32" s="393"/>
      <c r="H32" s="393"/>
      <c r="I32" s="393"/>
      <c r="J32" s="393"/>
      <c r="K32" s="393"/>
      <c r="L32" s="393"/>
      <c r="M32" s="393"/>
      <c r="N32" s="393"/>
      <c r="O32" s="393"/>
      <c r="P32" s="367"/>
      <c r="Q32" s="367"/>
      <c r="R32" s="367"/>
      <c r="S32" s="367"/>
      <c r="T32" s="367"/>
      <c r="U32" s="367"/>
      <c r="V32" s="367"/>
      <c r="W32" s="367"/>
      <c r="X32" s="367"/>
      <c r="Y32" s="367"/>
      <c r="Z32" s="367"/>
      <c r="AA32" s="367"/>
      <c r="AB32" s="367"/>
      <c r="AO32" s="325"/>
      <c r="AP32" s="392"/>
      <c r="AQ32" s="392"/>
      <c r="AR32" s="392"/>
      <c r="AS32" s="392"/>
      <c r="AT32" s="392"/>
      <c r="AU32" s="392"/>
      <c r="AV32" s="392"/>
      <c r="AW32" s="392"/>
      <c r="AX32" s="392"/>
      <c r="AY32" s="392"/>
      <c r="AZ32" s="392"/>
      <c r="BA32" s="392"/>
    </row>
    <row r="33" spans="2:57">
      <c r="B33" s="370" t="s">
        <v>95</v>
      </c>
      <c r="C33" s="391">
        <v>250</v>
      </c>
      <c r="E33" s="390">
        <f t="shared" ref="E33:AN33" si="26">+$C$33</f>
        <v>250</v>
      </c>
      <c r="F33" s="390">
        <f t="shared" si="26"/>
        <v>250</v>
      </c>
      <c r="G33" s="390">
        <f t="shared" si="26"/>
        <v>250</v>
      </c>
      <c r="H33" s="390">
        <f t="shared" si="26"/>
        <v>250</v>
      </c>
      <c r="I33" s="390">
        <f t="shared" si="26"/>
        <v>250</v>
      </c>
      <c r="J33" s="390">
        <f t="shared" si="26"/>
        <v>250</v>
      </c>
      <c r="K33" s="390">
        <f t="shared" si="26"/>
        <v>250</v>
      </c>
      <c r="L33" s="390">
        <f t="shared" si="26"/>
        <v>250</v>
      </c>
      <c r="M33" s="390">
        <f t="shared" si="26"/>
        <v>250</v>
      </c>
      <c r="N33" s="390">
        <f t="shared" si="26"/>
        <v>250</v>
      </c>
      <c r="O33" s="390">
        <f t="shared" si="26"/>
        <v>250</v>
      </c>
      <c r="P33" s="390">
        <f t="shared" si="26"/>
        <v>250</v>
      </c>
      <c r="Q33" s="390">
        <f t="shared" si="26"/>
        <v>250</v>
      </c>
      <c r="R33" s="390">
        <f t="shared" si="26"/>
        <v>250</v>
      </c>
      <c r="S33" s="390">
        <f t="shared" si="26"/>
        <v>250</v>
      </c>
      <c r="T33" s="390">
        <f t="shared" si="26"/>
        <v>250</v>
      </c>
      <c r="U33" s="390">
        <f t="shared" si="26"/>
        <v>250</v>
      </c>
      <c r="V33" s="390">
        <f t="shared" si="26"/>
        <v>250</v>
      </c>
      <c r="W33" s="390">
        <f t="shared" si="26"/>
        <v>250</v>
      </c>
      <c r="X33" s="390">
        <f t="shared" si="26"/>
        <v>250</v>
      </c>
      <c r="Y33" s="390">
        <f t="shared" si="26"/>
        <v>250</v>
      </c>
      <c r="Z33" s="390">
        <f t="shared" si="26"/>
        <v>250</v>
      </c>
      <c r="AA33" s="390">
        <f t="shared" si="26"/>
        <v>250</v>
      </c>
      <c r="AB33" s="390">
        <f t="shared" si="26"/>
        <v>250</v>
      </c>
      <c r="AC33" s="390">
        <f t="shared" si="26"/>
        <v>250</v>
      </c>
      <c r="AD33" s="390">
        <f t="shared" si="26"/>
        <v>250</v>
      </c>
      <c r="AE33" s="390">
        <f t="shared" si="26"/>
        <v>250</v>
      </c>
      <c r="AF33" s="390">
        <f t="shared" si="26"/>
        <v>250</v>
      </c>
      <c r="AG33" s="390">
        <f t="shared" si="26"/>
        <v>250</v>
      </c>
      <c r="AH33" s="390">
        <f t="shared" si="26"/>
        <v>250</v>
      </c>
      <c r="AI33" s="390">
        <f t="shared" si="26"/>
        <v>250</v>
      </c>
      <c r="AJ33" s="390">
        <f t="shared" si="26"/>
        <v>250</v>
      </c>
      <c r="AK33" s="390">
        <f t="shared" si="26"/>
        <v>250</v>
      </c>
      <c r="AL33" s="390">
        <f t="shared" si="26"/>
        <v>250</v>
      </c>
      <c r="AM33" s="390">
        <f t="shared" si="26"/>
        <v>250</v>
      </c>
      <c r="AN33" s="390">
        <f t="shared" si="26"/>
        <v>250</v>
      </c>
      <c r="AO33" s="325"/>
      <c r="AP33" s="390">
        <f t="shared" ref="AP33:BA33" si="27">+$C$33</f>
        <v>250</v>
      </c>
      <c r="AQ33" s="390">
        <f t="shared" si="27"/>
        <v>250</v>
      </c>
      <c r="AR33" s="390">
        <f t="shared" si="27"/>
        <v>250</v>
      </c>
      <c r="AS33" s="390">
        <f t="shared" si="27"/>
        <v>250</v>
      </c>
      <c r="AT33" s="390">
        <f t="shared" si="27"/>
        <v>250</v>
      </c>
      <c r="AU33" s="390">
        <f t="shared" si="27"/>
        <v>250</v>
      </c>
      <c r="AV33" s="390">
        <f t="shared" si="27"/>
        <v>250</v>
      </c>
      <c r="AW33" s="390">
        <f t="shared" si="27"/>
        <v>250</v>
      </c>
      <c r="AX33" s="390">
        <f t="shared" si="27"/>
        <v>250</v>
      </c>
      <c r="AY33" s="390">
        <f t="shared" si="27"/>
        <v>250</v>
      </c>
      <c r="AZ33" s="390">
        <f t="shared" si="27"/>
        <v>250</v>
      </c>
      <c r="BA33" s="390">
        <f t="shared" si="27"/>
        <v>250</v>
      </c>
      <c r="BC33" s="390">
        <f>+$C$33</f>
        <v>250</v>
      </c>
      <c r="BD33" s="390">
        <f>+$C$33</f>
        <v>250</v>
      </c>
      <c r="BE33" s="390">
        <f>+$C$33</f>
        <v>250</v>
      </c>
    </row>
    <row r="34" spans="2:57">
      <c r="B34" s="370" t="s">
        <v>94</v>
      </c>
      <c r="C34" s="389">
        <v>8</v>
      </c>
      <c r="E34" s="387">
        <f>+$C$34</f>
        <v>8</v>
      </c>
      <c r="F34" s="387">
        <f t="shared" ref="F34:AN34" si="28">E34</f>
        <v>8</v>
      </c>
      <c r="G34" s="387">
        <f t="shared" si="28"/>
        <v>8</v>
      </c>
      <c r="H34" s="387">
        <f t="shared" si="28"/>
        <v>8</v>
      </c>
      <c r="I34" s="387">
        <f t="shared" si="28"/>
        <v>8</v>
      </c>
      <c r="J34" s="387">
        <f t="shared" si="28"/>
        <v>8</v>
      </c>
      <c r="K34" s="387">
        <f t="shared" si="28"/>
        <v>8</v>
      </c>
      <c r="L34" s="387">
        <f t="shared" si="28"/>
        <v>8</v>
      </c>
      <c r="M34" s="387">
        <f t="shared" si="28"/>
        <v>8</v>
      </c>
      <c r="N34" s="387">
        <f t="shared" si="28"/>
        <v>8</v>
      </c>
      <c r="O34" s="387">
        <f t="shared" si="28"/>
        <v>8</v>
      </c>
      <c r="P34" s="387">
        <f t="shared" si="28"/>
        <v>8</v>
      </c>
      <c r="Q34" s="387">
        <f t="shared" si="28"/>
        <v>8</v>
      </c>
      <c r="R34" s="387">
        <f t="shared" si="28"/>
        <v>8</v>
      </c>
      <c r="S34" s="387">
        <f t="shared" si="28"/>
        <v>8</v>
      </c>
      <c r="T34" s="387">
        <f t="shared" si="28"/>
        <v>8</v>
      </c>
      <c r="U34" s="387">
        <f t="shared" si="28"/>
        <v>8</v>
      </c>
      <c r="V34" s="387">
        <f t="shared" si="28"/>
        <v>8</v>
      </c>
      <c r="W34" s="387">
        <f t="shared" si="28"/>
        <v>8</v>
      </c>
      <c r="X34" s="387">
        <f t="shared" si="28"/>
        <v>8</v>
      </c>
      <c r="Y34" s="387">
        <f t="shared" si="28"/>
        <v>8</v>
      </c>
      <c r="Z34" s="387">
        <f t="shared" si="28"/>
        <v>8</v>
      </c>
      <c r="AA34" s="387">
        <f t="shared" si="28"/>
        <v>8</v>
      </c>
      <c r="AB34" s="387">
        <f t="shared" si="28"/>
        <v>8</v>
      </c>
      <c r="AC34" s="387">
        <f t="shared" si="28"/>
        <v>8</v>
      </c>
      <c r="AD34" s="387">
        <f t="shared" si="28"/>
        <v>8</v>
      </c>
      <c r="AE34" s="387">
        <f t="shared" si="28"/>
        <v>8</v>
      </c>
      <c r="AF34" s="387">
        <f t="shared" si="28"/>
        <v>8</v>
      </c>
      <c r="AG34" s="387">
        <f t="shared" si="28"/>
        <v>8</v>
      </c>
      <c r="AH34" s="387">
        <f t="shared" si="28"/>
        <v>8</v>
      </c>
      <c r="AI34" s="387">
        <f t="shared" si="28"/>
        <v>8</v>
      </c>
      <c r="AJ34" s="387">
        <f t="shared" si="28"/>
        <v>8</v>
      </c>
      <c r="AK34" s="387">
        <f t="shared" si="28"/>
        <v>8</v>
      </c>
      <c r="AL34" s="387">
        <f t="shared" si="28"/>
        <v>8</v>
      </c>
      <c r="AM34" s="387">
        <f t="shared" si="28"/>
        <v>8</v>
      </c>
      <c r="AN34" s="387">
        <f t="shared" si="28"/>
        <v>8</v>
      </c>
      <c r="AO34" s="325"/>
      <c r="AP34" s="387">
        <f t="shared" ref="AP34:BA34" si="29">+$C$34</f>
        <v>8</v>
      </c>
      <c r="AQ34" s="387">
        <f t="shared" si="29"/>
        <v>8</v>
      </c>
      <c r="AR34" s="387">
        <f t="shared" si="29"/>
        <v>8</v>
      </c>
      <c r="AS34" s="387">
        <f t="shared" si="29"/>
        <v>8</v>
      </c>
      <c r="AT34" s="387">
        <f t="shared" si="29"/>
        <v>8</v>
      </c>
      <c r="AU34" s="387">
        <f t="shared" si="29"/>
        <v>8</v>
      </c>
      <c r="AV34" s="387">
        <f t="shared" si="29"/>
        <v>8</v>
      </c>
      <c r="AW34" s="387">
        <f t="shared" si="29"/>
        <v>8</v>
      </c>
      <c r="AX34" s="387">
        <f t="shared" si="29"/>
        <v>8</v>
      </c>
      <c r="AY34" s="387">
        <f t="shared" si="29"/>
        <v>8</v>
      </c>
      <c r="AZ34" s="387">
        <f t="shared" si="29"/>
        <v>8</v>
      </c>
      <c r="BA34" s="387">
        <f t="shared" si="29"/>
        <v>8</v>
      </c>
      <c r="BC34" s="387">
        <f>+$C$34</f>
        <v>8</v>
      </c>
      <c r="BD34" s="387">
        <f>+$C$34</f>
        <v>8</v>
      </c>
      <c r="BE34" s="387">
        <f>+$C$34</f>
        <v>8</v>
      </c>
    </row>
    <row r="35" spans="2:57">
      <c r="B35" s="370" t="s">
        <v>93</v>
      </c>
      <c r="C35" s="388">
        <v>0</v>
      </c>
      <c r="E35" s="387">
        <f ca="1">IF(E3&lt;=E34,(E7*E8)+C35-((1/E34)*$C$35),C35+(E7*E8)-(E8*OFFSET(E7,0,-E34,1,1)))</f>
        <v>0</v>
      </c>
      <c r="F35" s="387">
        <f t="shared" ref="F35:AN35" ca="1" si="30">IF(F3&lt;=F34,(F7*F8)+E35-((1/F34)*$C$35),E35+(F7*F8)-(F8*OFFSET(F7,0,-F34,1,1)))</f>
        <v>2</v>
      </c>
      <c r="G35" s="387">
        <f t="shared" ca="1" si="30"/>
        <v>4</v>
      </c>
      <c r="H35" s="387">
        <f t="shared" ca="1" si="30"/>
        <v>8</v>
      </c>
      <c r="I35" s="387">
        <f t="shared" ca="1" si="30"/>
        <v>12</v>
      </c>
      <c r="J35" s="387">
        <f t="shared" ca="1" si="30"/>
        <v>16</v>
      </c>
      <c r="K35" s="387">
        <f t="shared" ca="1" si="30"/>
        <v>24</v>
      </c>
      <c r="L35" s="387">
        <f t="shared" ca="1" si="30"/>
        <v>32</v>
      </c>
      <c r="M35" s="387">
        <f t="shared" ca="1" si="30"/>
        <v>42</v>
      </c>
      <c r="N35" s="387">
        <f t="shared" ca="1" si="30"/>
        <v>54</v>
      </c>
      <c r="O35" s="387">
        <f t="shared" ca="1" si="30"/>
        <v>66</v>
      </c>
      <c r="P35" s="387">
        <f t="shared" ca="1" si="30"/>
        <v>78</v>
      </c>
      <c r="Q35" s="387">
        <f t="shared" ca="1" si="30"/>
        <v>90</v>
      </c>
      <c r="R35" s="387">
        <f t="shared" ca="1" si="30"/>
        <v>108</v>
      </c>
      <c r="S35" s="387">
        <f t="shared" ca="1" si="30"/>
        <v>124</v>
      </c>
      <c r="T35" s="387">
        <f t="shared" ca="1" si="30"/>
        <v>142</v>
      </c>
      <c r="U35" s="387">
        <f t="shared" ca="1" si="30"/>
        <v>160</v>
      </c>
      <c r="V35" s="387">
        <f t="shared" ca="1" si="30"/>
        <v>178</v>
      </c>
      <c r="W35" s="387">
        <f t="shared" ca="1" si="30"/>
        <v>202</v>
      </c>
      <c r="X35" s="387">
        <f t="shared" ca="1" si="30"/>
        <v>228</v>
      </c>
      <c r="Y35" s="387">
        <f t="shared" ca="1" si="30"/>
        <v>262</v>
      </c>
      <c r="Z35" s="387">
        <f t="shared" ca="1" si="30"/>
        <v>292</v>
      </c>
      <c r="AA35" s="387">
        <f t="shared" ca="1" si="30"/>
        <v>328</v>
      </c>
      <c r="AB35" s="387">
        <f t="shared" ca="1" si="30"/>
        <v>372</v>
      </c>
      <c r="AC35" s="387">
        <f t="shared" ca="1" si="30"/>
        <v>414</v>
      </c>
      <c r="AD35" s="387">
        <f t="shared" ca="1" si="30"/>
        <v>458</v>
      </c>
      <c r="AE35" s="387">
        <f t="shared" ca="1" si="30"/>
        <v>502</v>
      </c>
      <c r="AF35" s="387">
        <f t="shared" ca="1" si="30"/>
        <v>548</v>
      </c>
      <c r="AG35" s="387">
        <f t="shared" ca="1" si="30"/>
        <v>592</v>
      </c>
      <c r="AH35" s="387">
        <f t="shared" ca="1" si="30"/>
        <v>642</v>
      </c>
      <c r="AI35" s="387">
        <f t="shared" ca="1" si="30"/>
        <v>690</v>
      </c>
      <c r="AJ35" s="387">
        <f t="shared" ca="1" si="30"/>
        <v>736</v>
      </c>
      <c r="AK35" s="387">
        <f t="shared" ca="1" si="30"/>
        <v>790</v>
      </c>
      <c r="AL35" s="387">
        <f t="shared" ca="1" si="30"/>
        <v>844</v>
      </c>
      <c r="AM35" s="387">
        <f t="shared" ca="1" si="30"/>
        <v>900</v>
      </c>
      <c r="AN35" s="387">
        <f t="shared" ca="1" si="30"/>
        <v>960</v>
      </c>
      <c r="AO35" s="325"/>
      <c r="AP35" s="387">
        <f t="shared" ref="AP35:BA35" ca="1" si="31">IF(AP3&lt;=AP34,(AP7*AP8)+AO35-((1/AP34)*$C$35),AO35+(AP7*AP8)-(AP8*OFFSET(AP7,0,-AP34,1,1)))</f>
        <v>2</v>
      </c>
      <c r="AQ35" s="387">
        <f t="shared" ca="1" si="31"/>
        <v>6</v>
      </c>
      <c r="AR35" s="387">
        <f t="shared" ca="1" si="31"/>
        <v>16</v>
      </c>
      <c r="AS35" s="387">
        <f t="shared" ca="1" si="31"/>
        <v>32</v>
      </c>
      <c r="AT35" s="387">
        <f t="shared" ca="1" si="31"/>
        <v>56</v>
      </c>
      <c r="AU35" s="387">
        <f t="shared" ca="1" si="31"/>
        <v>88</v>
      </c>
      <c r="AV35" s="387">
        <f t="shared" ca="1" si="31"/>
        <v>138</v>
      </c>
      <c r="AW35" s="387">
        <f t="shared" ca="1" si="31"/>
        <v>208</v>
      </c>
      <c r="AX35" s="387">
        <f t="shared" ca="1" si="31"/>
        <v>290</v>
      </c>
      <c r="AY35" s="387">
        <f t="shared" ca="1" si="31"/>
        <v>392</v>
      </c>
      <c r="AZ35" s="387">
        <f t="shared" ca="1" si="31"/>
        <v>516</v>
      </c>
      <c r="BA35" s="387">
        <f t="shared" ca="1" si="31"/>
        <v>664</v>
      </c>
      <c r="BC35" s="387">
        <f ca="1">IF(BC3&lt;=BC34,(BC7*BC8)+BB35-((1/BC34)*$C$35),BB35+(BC7*BC8)-(BC8*OFFSET(BC7,0,-BC34,1,1)))</f>
        <v>16</v>
      </c>
      <c r="BD35" s="387">
        <f ca="1">IF(BD3&lt;=BD34,(BD7*BD8)+BC35-((1/BD34)*$C$35),BC35+(BD7*BD8)-(BD8*OFFSET(BD7,0,-BD34,1,1)))</f>
        <v>86</v>
      </c>
      <c r="BE35" s="387">
        <f ca="1">IF(BE3&lt;=BE34,(BE7*BE8)+BD35-((1/BE34)*$C$35),BD35+(BE7*BE8)-(BE8*OFFSET(BE7,0,-BE34,1,1)))</f>
        <v>234</v>
      </c>
    </row>
    <row r="36" spans="2:57">
      <c r="B36" s="384" t="s">
        <v>92</v>
      </c>
      <c r="C36" s="386">
        <v>2</v>
      </c>
      <c r="D36" s="40" t="s">
        <v>91</v>
      </c>
      <c r="E36" s="385">
        <f>+$C$36</f>
        <v>2</v>
      </c>
      <c r="F36" s="385">
        <f t="shared" ref="F36:AN36" si="32">E36</f>
        <v>2</v>
      </c>
      <c r="G36" s="385">
        <f t="shared" si="32"/>
        <v>2</v>
      </c>
      <c r="H36" s="385">
        <f t="shared" si="32"/>
        <v>2</v>
      </c>
      <c r="I36" s="385">
        <f t="shared" si="32"/>
        <v>2</v>
      </c>
      <c r="J36" s="385">
        <f t="shared" si="32"/>
        <v>2</v>
      </c>
      <c r="K36" s="385">
        <f t="shared" si="32"/>
        <v>2</v>
      </c>
      <c r="L36" s="385">
        <f t="shared" si="32"/>
        <v>2</v>
      </c>
      <c r="M36" s="385">
        <f t="shared" si="32"/>
        <v>2</v>
      </c>
      <c r="N36" s="385">
        <f t="shared" si="32"/>
        <v>2</v>
      </c>
      <c r="O36" s="385">
        <f t="shared" si="32"/>
        <v>2</v>
      </c>
      <c r="P36" s="385">
        <f t="shared" si="32"/>
        <v>2</v>
      </c>
      <c r="Q36" s="385">
        <f t="shared" si="32"/>
        <v>2</v>
      </c>
      <c r="R36" s="385">
        <f t="shared" si="32"/>
        <v>2</v>
      </c>
      <c r="S36" s="385">
        <f t="shared" si="32"/>
        <v>2</v>
      </c>
      <c r="T36" s="385">
        <f t="shared" si="32"/>
        <v>2</v>
      </c>
      <c r="U36" s="385">
        <f t="shared" si="32"/>
        <v>2</v>
      </c>
      <c r="V36" s="385">
        <f t="shared" si="32"/>
        <v>2</v>
      </c>
      <c r="W36" s="385">
        <f t="shared" si="32"/>
        <v>2</v>
      </c>
      <c r="X36" s="385">
        <f t="shared" si="32"/>
        <v>2</v>
      </c>
      <c r="Y36" s="385">
        <f t="shared" si="32"/>
        <v>2</v>
      </c>
      <c r="Z36" s="385">
        <f t="shared" si="32"/>
        <v>2</v>
      </c>
      <c r="AA36" s="385">
        <f t="shared" si="32"/>
        <v>2</v>
      </c>
      <c r="AB36" s="385">
        <f t="shared" si="32"/>
        <v>2</v>
      </c>
      <c r="AC36" s="385">
        <f t="shared" si="32"/>
        <v>2</v>
      </c>
      <c r="AD36" s="385">
        <f t="shared" si="32"/>
        <v>2</v>
      </c>
      <c r="AE36" s="385">
        <f t="shared" si="32"/>
        <v>2</v>
      </c>
      <c r="AF36" s="385">
        <f t="shared" si="32"/>
        <v>2</v>
      </c>
      <c r="AG36" s="385">
        <f t="shared" si="32"/>
        <v>2</v>
      </c>
      <c r="AH36" s="385">
        <f t="shared" si="32"/>
        <v>2</v>
      </c>
      <c r="AI36" s="385">
        <f t="shared" si="32"/>
        <v>2</v>
      </c>
      <c r="AJ36" s="385">
        <f t="shared" si="32"/>
        <v>2</v>
      </c>
      <c r="AK36" s="385">
        <f t="shared" si="32"/>
        <v>2</v>
      </c>
      <c r="AL36" s="385">
        <f t="shared" si="32"/>
        <v>2</v>
      </c>
      <c r="AM36" s="385">
        <f t="shared" si="32"/>
        <v>2</v>
      </c>
      <c r="AN36" s="385">
        <f t="shared" si="32"/>
        <v>2</v>
      </c>
      <c r="AO36" s="325"/>
      <c r="AP36" s="385">
        <f t="shared" ref="AP36:BA36" si="33">+$C$36</f>
        <v>2</v>
      </c>
      <c r="AQ36" s="385">
        <f t="shared" si="33"/>
        <v>2</v>
      </c>
      <c r="AR36" s="385">
        <f t="shared" si="33"/>
        <v>2</v>
      </c>
      <c r="AS36" s="385">
        <f t="shared" si="33"/>
        <v>2</v>
      </c>
      <c r="AT36" s="385">
        <f t="shared" si="33"/>
        <v>2</v>
      </c>
      <c r="AU36" s="385">
        <f t="shared" si="33"/>
        <v>2</v>
      </c>
      <c r="AV36" s="385">
        <f t="shared" si="33"/>
        <v>2</v>
      </c>
      <c r="AW36" s="385">
        <f t="shared" si="33"/>
        <v>2</v>
      </c>
      <c r="AX36" s="385">
        <f t="shared" si="33"/>
        <v>2</v>
      </c>
      <c r="AY36" s="385">
        <f t="shared" si="33"/>
        <v>2</v>
      </c>
      <c r="AZ36" s="385">
        <f t="shared" si="33"/>
        <v>2</v>
      </c>
      <c r="BA36" s="385">
        <f t="shared" si="33"/>
        <v>2</v>
      </c>
      <c r="BC36" s="385">
        <f>+$C$36</f>
        <v>2</v>
      </c>
      <c r="BD36" s="385">
        <f>+$C$36</f>
        <v>2</v>
      </c>
      <c r="BE36" s="385">
        <f>+$C$36</f>
        <v>2</v>
      </c>
    </row>
    <row r="37" spans="2:57" s="4" customFormat="1">
      <c r="B37" s="99" t="s">
        <v>90</v>
      </c>
      <c r="E37" s="106">
        <f t="shared" ref="E37:AN37" ca="1" si="34">+E36*E35*E33</f>
        <v>0</v>
      </c>
      <c r="F37" s="106">
        <f t="shared" ca="1" si="34"/>
        <v>1000</v>
      </c>
      <c r="G37" s="106">
        <f t="shared" ca="1" si="34"/>
        <v>2000</v>
      </c>
      <c r="H37" s="106">
        <f t="shared" ca="1" si="34"/>
        <v>4000</v>
      </c>
      <c r="I37" s="106">
        <f t="shared" ca="1" si="34"/>
        <v>6000</v>
      </c>
      <c r="J37" s="106">
        <f t="shared" ca="1" si="34"/>
        <v>8000</v>
      </c>
      <c r="K37" s="106">
        <f t="shared" ca="1" si="34"/>
        <v>12000</v>
      </c>
      <c r="L37" s="106">
        <f t="shared" ca="1" si="34"/>
        <v>16000</v>
      </c>
      <c r="M37" s="106">
        <f t="shared" ca="1" si="34"/>
        <v>21000</v>
      </c>
      <c r="N37" s="106">
        <f t="shared" ca="1" si="34"/>
        <v>27000</v>
      </c>
      <c r="O37" s="106">
        <f t="shared" ca="1" si="34"/>
        <v>33000</v>
      </c>
      <c r="P37" s="106">
        <f t="shared" ca="1" si="34"/>
        <v>39000</v>
      </c>
      <c r="Q37" s="106">
        <f t="shared" ca="1" si="34"/>
        <v>45000</v>
      </c>
      <c r="R37" s="106">
        <f t="shared" ca="1" si="34"/>
        <v>54000</v>
      </c>
      <c r="S37" s="106">
        <f t="shared" ca="1" si="34"/>
        <v>62000</v>
      </c>
      <c r="T37" s="106">
        <f t="shared" ca="1" si="34"/>
        <v>71000</v>
      </c>
      <c r="U37" s="106">
        <f t="shared" ca="1" si="34"/>
        <v>80000</v>
      </c>
      <c r="V37" s="106">
        <f t="shared" ca="1" si="34"/>
        <v>89000</v>
      </c>
      <c r="W37" s="106">
        <f t="shared" ca="1" si="34"/>
        <v>101000</v>
      </c>
      <c r="X37" s="106">
        <f t="shared" ca="1" si="34"/>
        <v>114000</v>
      </c>
      <c r="Y37" s="106">
        <f t="shared" ca="1" si="34"/>
        <v>131000</v>
      </c>
      <c r="Z37" s="106">
        <f t="shared" ca="1" si="34"/>
        <v>146000</v>
      </c>
      <c r="AA37" s="106">
        <f t="shared" ca="1" si="34"/>
        <v>164000</v>
      </c>
      <c r="AB37" s="106">
        <f t="shared" ca="1" si="34"/>
        <v>186000</v>
      </c>
      <c r="AC37" s="106">
        <f t="shared" ca="1" si="34"/>
        <v>207000</v>
      </c>
      <c r="AD37" s="106">
        <f t="shared" ca="1" si="34"/>
        <v>229000</v>
      </c>
      <c r="AE37" s="106">
        <f t="shared" ca="1" si="34"/>
        <v>251000</v>
      </c>
      <c r="AF37" s="106">
        <f t="shared" ca="1" si="34"/>
        <v>274000</v>
      </c>
      <c r="AG37" s="106">
        <f t="shared" ca="1" si="34"/>
        <v>296000</v>
      </c>
      <c r="AH37" s="106">
        <f t="shared" ca="1" si="34"/>
        <v>321000</v>
      </c>
      <c r="AI37" s="106">
        <f t="shared" ca="1" si="34"/>
        <v>345000</v>
      </c>
      <c r="AJ37" s="106">
        <f t="shared" ca="1" si="34"/>
        <v>368000</v>
      </c>
      <c r="AK37" s="106">
        <f t="shared" ca="1" si="34"/>
        <v>395000</v>
      </c>
      <c r="AL37" s="106">
        <f t="shared" ca="1" si="34"/>
        <v>422000</v>
      </c>
      <c r="AM37" s="106">
        <f t="shared" ca="1" si="34"/>
        <v>450000</v>
      </c>
      <c r="AN37" s="106">
        <f t="shared" ca="1" si="34"/>
        <v>480000</v>
      </c>
      <c r="AO37" s="325"/>
      <c r="AP37" s="106">
        <f ca="1">SUM(E37:G37)</f>
        <v>3000</v>
      </c>
      <c r="AQ37" s="106">
        <f ca="1">SUM(H37:J37)</f>
        <v>18000</v>
      </c>
      <c r="AR37" s="106">
        <f ca="1">SUM(K37:M37)</f>
        <v>49000</v>
      </c>
      <c r="AS37" s="106">
        <f ca="1">SUM(N37:P37)</f>
        <v>99000</v>
      </c>
      <c r="AT37" s="106">
        <f ca="1">SUM(Q37:S37)</f>
        <v>161000</v>
      </c>
      <c r="AU37" s="106">
        <f ca="1">SUM(T37:V37)</f>
        <v>240000</v>
      </c>
      <c r="AV37" s="106">
        <f ca="1">SUM(W37:Y37)</f>
        <v>346000</v>
      </c>
      <c r="AW37" s="106">
        <f ca="1">SUM(Z37:AB37)</f>
        <v>496000</v>
      </c>
      <c r="AX37" s="106">
        <f ca="1">SUM(AC37:AE37)</f>
        <v>687000</v>
      </c>
      <c r="AY37" s="106">
        <f ca="1">SUM(AF37:AH37)</f>
        <v>891000</v>
      </c>
      <c r="AZ37" s="106">
        <f ca="1">SUM(AI37:AK37)</f>
        <v>1108000</v>
      </c>
      <c r="BA37" s="106">
        <f ca="1">SUM(AL37:AN37)</f>
        <v>1352000</v>
      </c>
      <c r="BB37" s="1"/>
      <c r="BC37" s="106">
        <f ca="1">SUM(AP37:AS37)</f>
        <v>169000</v>
      </c>
      <c r="BD37" s="106">
        <f ca="1">SUM(AT37:AW37)</f>
        <v>1243000</v>
      </c>
      <c r="BE37" s="106">
        <f ca="1">SUM(AX37:BA37)</f>
        <v>4038000</v>
      </c>
    </row>
    <row r="38" spans="2:57" ht="8.1" customHeight="1">
      <c r="B38" s="370"/>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O38" s="325"/>
      <c r="AP38" s="378"/>
      <c r="AQ38" s="378"/>
      <c r="AR38" s="378"/>
      <c r="AS38" s="378"/>
      <c r="AT38" s="378"/>
      <c r="AU38" s="378"/>
      <c r="AV38" s="378"/>
      <c r="AW38" s="378"/>
      <c r="AX38" s="378"/>
      <c r="AY38" s="378"/>
      <c r="AZ38" s="378"/>
      <c r="BA38" s="378"/>
      <c r="BC38" s="377"/>
      <c r="BD38" s="377"/>
      <c r="BE38" s="376"/>
    </row>
    <row r="39" spans="2:57">
      <c r="B39" s="384" t="s">
        <v>89</v>
      </c>
      <c r="C39" s="383">
        <v>25</v>
      </c>
      <c r="D39" s="40"/>
      <c r="E39" s="382">
        <f t="shared" ref="E39:AN39" si="35">+$C$39</f>
        <v>25</v>
      </c>
      <c r="F39" s="382">
        <f t="shared" si="35"/>
        <v>25</v>
      </c>
      <c r="G39" s="382">
        <f t="shared" si="35"/>
        <v>25</v>
      </c>
      <c r="H39" s="382">
        <f t="shared" si="35"/>
        <v>25</v>
      </c>
      <c r="I39" s="382">
        <f t="shared" si="35"/>
        <v>25</v>
      </c>
      <c r="J39" s="382">
        <f t="shared" si="35"/>
        <v>25</v>
      </c>
      <c r="K39" s="382">
        <f t="shared" si="35"/>
        <v>25</v>
      </c>
      <c r="L39" s="382">
        <f t="shared" si="35"/>
        <v>25</v>
      </c>
      <c r="M39" s="382">
        <f t="shared" si="35"/>
        <v>25</v>
      </c>
      <c r="N39" s="382">
        <f t="shared" si="35"/>
        <v>25</v>
      </c>
      <c r="O39" s="382">
        <f t="shared" si="35"/>
        <v>25</v>
      </c>
      <c r="P39" s="382">
        <f t="shared" si="35"/>
        <v>25</v>
      </c>
      <c r="Q39" s="382">
        <f t="shared" si="35"/>
        <v>25</v>
      </c>
      <c r="R39" s="382">
        <f t="shared" si="35"/>
        <v>25</v>
      </c>
      <c r="S39" s="382">
        <f t="shared" si="35"/>
        <v>25</v>
      </c>
      <c r="T39" s="382">
        <f t="shared" si="35"/>
        <v>25</v>
      </c>
      <c r="U39" s="382">
        <f t="shared" si="35"/>
        <v>25</v>
      </c>
      <c r="V39" s="382">
        <f t="shared" si="35"/>
        <v>25</v>
      </c>
      <c r="W39" s="382">
        <f t="shared" si="35"/>
        <v>25</v>
      </c>
      <c r="X39" s="382">
        <f t="shared" si="35"/>
        <v>25</v>
      </c>
      <c r="Y39" s="382">
        <f t="shared" si="35"/>
        <v>25</v>
      </c>
      <c r="Z39" s="382">
        <f t="shared" si="35"/>
        <v>25</v>
      </c>
      <c r="AA39" s="382">
        <f t="shared" si="35"/>
        <v>25</v>
      </c>
      <c r="AB39" s="382">
        <f t="shared" si="35"/>
        <v>25</v>
      </c>
      <c r="AC39" s="382">
        <f t="shared" si="35"/>
        <v>25</v>
      </c>
      <c r="AD39" s="382">
        <f t="shared" si="35"/>
        <v>25</v>
      </c>
      <c r="AE39" s="382">
        <f t="shared" si="35"/>
        <v>25</v>
      </c>
      <c r="AF39" s="382">
        <f t="shared" si="35"/>
        <v>25</v>
      </c>
      <c r="AG39" s="382">
        <f t="shared" si="35"/>
        <v>25</v>
      </c>
      <c r="AH39" s="382">
        <f t="shared" si="35"/>
        <v>25</v>
      </c>
      <c r="AI39" s="382">
        <f t="shared" si="35"/>
        <v>25</v>
      </c>
      <c r="AJ39" s="382">
        <f t="shared" si="35"/>
        <v>25</v>
      </c>
      <c r="AK39" s="382">
        <f t="shared" si="35"/>
        <v>25</v>
      </c>
      <c r="AL39" s="382">
        <f t="shared" si="35"/>
        <v>25</v>
      </c>
      <c r="AM39" s="382">
        <f t="shared" si="35"/>
        <v>25</v>
      </c>
      <c r="AN39" s="382">
        <f t="shared" si="35"/>
        <v>25</v>
      </c>
      <c r="AO39" s="325"/>
      <c r="AP39" s="382">
        <f t="shared" ref="AP39:BA39" si="36">+$C$39</f>
        <v>25</v>
      </c>
      <c r="AQ39" s="382">
        <f t="shared" si="36"/>
        <v>25</v>
      </c>
      <c r="AR39" s="382">
        <f t="shared" si="36"/>
        <v>25</v>
      </c>
      <c r="AS39" s="382">
        <f t="shared" si="36"/>
        <v>25</v>
      </c>
      <c r="AT39" s="382">
        <f t="shared" si="36"/>
        <v>25</v>
      </c>
      <c r="AU39" s="382">
        <f t="shared" si="36"/>
        <v>25</v>
      </c>
      <c r="AV39" s="382">
        <f t="shared" si="36"/>
        <v>25</v>
      </c>
      <c r="AW39" s="382">
        <f t="shared" si="36"/>
        <v>25</v>
      </c>
      <c r="AX39" s="382">
        <f t="shared" si="36"/>
        <v>25</v>
      </c>
      <c r="AY39" s="382">
        <f t="shared" si="36"/>
        <v>25</v>
      </c>
      <c r="AZ39" s="382">
        <f t="shared" si="36"/>
        <v>25</v>
      </c>
      <c r="BA39" s="382">
        <f t="shared" si="36"/>
        <v>25</v>
      </c>
      <c r="BC39" s="382">
        <f>+$C$39</f>
        <v>25</v>
      </c>
      <c r="BD39" s="382">
        <f>+$C$39</f>
        <v>25</v>
      </c>
      <c r="BE39" s="382">
        <f>+$C$39</f>
        <v>25</v>
      </c>
    </row>
    <row r="40" spans="2:57" s="4" customFormat="1">
      <c r="B40" s="381" t="s">
        <v>88</v>
      </c>
      <c r="C40" s="380"/>
      <c r="D40" s="379"/>
      <c r="E40" s="106">
        <f t="shared" ref="E40:AN40" ca="1" si="37">+E39*E36*E35</f>
        <v>0</v>
      </c>
      <c r="F40" s="106">
        <f t="shared" ca="1" si="37"/>
        <v>100</v>
      </c>
      <c r="G40" s="106">
        <f t="shared" ca="1" si="37"/>
        <v>200</v>
      </c>
      <c r="H40" s="106">
        <f t="shared" ca="1" si="37"/>
        <v>400</v>
      </c>
      <c r="I40" s="106">
        <f t="shared" ca="1" si="37"/>
        <v>600</v>
      </c>
      <c r="J40" s="106">
        <f t="shared" ca="1" si="37"/>
        <v>800</v>
      </c>
      <c r="K40" s="106">
        <f t="shared" ca="1" si="37"/>
        <v>1200</v>
      </c>
      <c r="L40" s="106">
        <f t="shared" ca="1" si="37"/>
        <v>1600</v>
      </c>
      <c r="M40" s="106">
        <f t="shared" ca="1" si="37"/>
        <v>2100</v>
      </c>
      <c r="N40" s="106">
        <f t="shared" ca="1" si="37"/>
        <v>2700</v>
      </c>
      <c r="O40" s="106">
        <f t="shared" ca="1" si="37"/>
        <v>3300</v>
      </c>
      <c r="P40" s="106">
        <f t="shared" ca="1" si="37"/>
        <v>3900</v>
      </c>
      <c r="Q40" s="106">
        <f t="shared" ca="1" si="37"/>
        <v>4500</v>
      </c>
      <c r="R40" s="106">
        <f t="shared" ca="1" si="37"/>
        <v>5400</v>
      </c>
      <c r="S40" s="106">
        <f t="shared" ca="1" si="37"/>
        <v>6200</v>
      </c>
      <c r="T40" s="106">
        <f t="shared" ca="1" si="37"/>
        <v>7100</v>
      </c>
      <c r="U40" s="106">
        <f t="shared" ca="1" si="37"/>
        <v>8000</v>
      </c>
      <c r="V40" s="106">
        <f t="shared" ca="1" si="37"/>
        <v>8900</v>
      </c>
      <c r="W40" s="106">
        <f t="shared" ca="1" si="37"/>
        <v>10100</v>
      </c>
      <c r="X40" s="106">
        <f t="shared" ca="1" si="37"/>
        <v>11400</v>
      </c>
      <c r="Y40" s="106">
        <f t="shared" ca="1" si="37"/>
        <v>13100</v>
      </c>
      <c r="Z40" s="106">
        <f t="shared" ca="1" si="37"/>
        <v>14600</v>
      </c>
      <c r="AA40" s="106">
        <f t="shared" ca="1" si="37"/>
        <v>16400</v>
      </c>
      <c r="AB40" s="106">
        <f t="shared" ca="1" si="37"/>
        <v>18600</v>
      </c>
      <c r="AC40" s="106">
        <f t="shared" ca="1" si="37"/>
        <v>20700</v>
      </c>
      <c r="AD40" s="106">
        <f t="shared" ca="1" si="37"/>
        <v>22900</v>
      </c>
      <c r="AE40" s="106">
        <f t="shared" ca="1" si="37"/>
        <v>25100</v>
      </c>
      <c r="AF40" s="106">
        <f t="shared" ca="1" si="37"/>
        <v>27400</v>
      </c>
      <c r="AG40" s="106">
        <f t="shared" ca="1" si="37"/>
        <v>29600</v>
      </c>
      <c r="AH40" s="106">
        <f t="shared" ca="1" si="37"/>
        <v>32100</v>
      </c>
      <c r="AI40" s="106">
        <f t="shared" ca="1" si="37"/>
        <v>34500</v>
      </c>
      <c r="AJ40" s="106">
        <f t="shared" ca="1" si="37"/>
        <v>36800</v>
      </c>
      <c r="AK40" s="106">
        <f t="shared" ca="1" si="37"/>
        <v>39500</v>
      </c>
      <c r="AL40" s="106">
        <f t="shared" ca="1" si="37"/>
        <v>42200</v>
      </c>
      <c r="AM40" s="106">
        <f t="shared" ca="1" si="37"/>
        <v>45000</v>
      </c>
      <c r="AN40" s="106">
        <f t="shared" ca="1" si="37"/>
        <v>48000</v>
      </c>
      <c r="AO40" s="325"/>
      <c r="AP40" s="106">
        <f ca="1">SUM(E40:G40)</f>
        <v>300</v>
      </c>
      <c r="AQ40" s="106">
        <f ca="1">SUM(H40:J40)</f>
        <v>1800</v>
      </c>
      <c r="AR40" s="106">
        <f ca="1">SUM(K40:M40)</f>
        <v>4900</v>
      </c>
      <c r="AS40" s="106">
        <f ca="1">SUM(N40:P40)</f>
        <v>9900</v>
      </c>
      <c r="AT40" s="106">
        <f ca="1">SUM(Q40:S40)</f>
        <v>16100</v>
      </c>
      <c r="AU40" s="106">
        <f ca="1">SUM(T40:V40)</f>
        <v>24000</v>
      </c>
      <c r="AV40" s="106">
        <f ca="1">SUM(W40:Y40)</f>
        <v>34600</v>
      </c>
      <c r="AW40" s="106">
        <f ca="1">SUM(Z40:AB40)</f>
        <v>49600</v>
      </c>
      <c r="AX40" s="106">
        <f ca="1">SUM(AC40:AE40)</f>
        <v>68700</v>
      </c>
      <c r="AY40" s="106">
        <f ca="1">SUM(AF40:AH40)</f>
        <v>89100</v>
      </c>
      <c r="AZ40" s="106">
        <f ca="1">SUM(AI40:AK40)</f>
        <v>110800</v>
      </c>
      <c r="BA40" s="106">
        <f ca="1">SUM(AL40:AN40)</f>
        <v>135200</v>
      </c>
      <c r="BB40" s="1"/>
      <c r="BC40" s="106">
        <f ca="1">SUM(AP40:AS40)</f>
        <v>16900</v>
      </c>
      <c r="BD40" s="106">
        <f ca="1">SUM(AT40:AW40)</f>
        <v>124300</v>
      </c>
      <c r="BE40" s="106">
        <f ca="1">SUM(AX40:BA40)</f>
        <v>403800</v>
      </c>
    </row>
    <row r="41" spans="2:57" ht="8.1" customHeight="1">
      <c r="B41" s="370"/>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O41" s="325"/>
      <c r="AP41" s="378"/>
      <c r="AQ41" s="378"/>
      <c r="AR41" s="378"/>
      <c r="AS41" s="378"/>
      <c r="AT41" s="378"/>
      <c r="AU41" s="378"/>
      <c r="AV41" s="378"/>
      <c r="AW41" s="378"/>
      <c r="AX41" s="378"/>
      <c r="AY41" s="378"/>
      <c r="AZ41" s="378"/>
      <c r="BA41" s="378"/>
      <c r="BC41" s="377"/>
      <c r="BD41" s="377"/>
      <c r="BE41" s="376"/>
    </row>
    <row r="42" spans="2:57" s="4" customFormat="1">
      <c r="B42" s="99" t="s">
        <v>87</v>
      </c>
      <c r="C42" s="375"/>
      <c r="E42" s="106">
        <f t="shared" ref="E42:AN42" ca="1" si="38">+E37-E40</f>
        <v>0</v>
      </c>
      <c r="F42" s="106">
        <f t="shared" ca="1" si="38"/>
        <v>900</v>
      </c>
      <c r="G42" s="106">
        <f t="shared" ca="1" si="38"/>
        <v>1800</v>
      </c>
      <c r="H42" s="106">
        <f t="shared" ca="1" si="38"/>
        <v>3600</v>
      </c>
      <c r="I42" s="106">
        <f t="shared" ca="1" si="38"/>
        <v>5400</v>
      </c>
      <c r="J42" s="106">
        <f t="shared" ca="1" si="38"/>
        <v>7200</v>
      </c>
      <c r="K42" s="106">
        <f t="shared" ca="1" si="38"/>
        <v>10800</v>
      </c>
      <c r="L42" s="106">
        <f t="shared" ca="1" si="38"/>
        <v>14400</v>
      </c>
      <c r="M42" s="106">
        <f t="shared" ca="1" si="38"/>
        <v>18900</v>
      </c>
      <c r="N42" s="106">
        <f t="shared" ca="1" si="38"/>
        <v>24300</v>
      </c>
      <c r="O42" s="106">
        <f t="shared" ca="1" si="38"/>
        <v>29700</v>
      </c>
      <c r="P42" s="106">
        <f t="shared" ca="1" si="38"/>
        <v>35100</v>
      </c>
      <c r="Q42" s="106">
        <f t="shared" ca="1" si="38"/>
        <v>40500</v>
      </c>
      <c r="R42" s="106">
        <f t="shared" ca="1" si="38"/>
        <v>48600</v>
      </c>
      <c r="S42" s="106">
        <f t="shared" ca="1" si="38"/>
        <v>55800</v>
      </c>
      <c r="T42" s="106">
        <f t="shared" ca="1" si="38"/>
        <v>63900</v>
      </c>
      <c r="U42" s="106">
        <f t="shared" ca="1" si="38"/>
        <v>72000</v>
      </c>
      <c r="V42" s="106">
        <f t="shared" ca="1" si="38"/>
        <v>80100</v>
      </c>
      <c r="W42" s="106">
        <f t="shared" ca="1" si="38"/>
        <v>90900</v>
      </c>
      <c r="X42" s="106">
        <f t="shared" ca="1" si="38"/>
        <v>102600</v>
      </c>
      <c r="Y42" s="106">
        <f t="shared" ca="1" si="38"/>
        <v>117900</v>
      </c>
      <c r="Z42" s="106">
        <f t="shared" ca="1" si="38"/>
        <v>131400</v>
      </c>
      <c r="AA42" s="106">
        <f t="shared" ca="1" si="38"/>
        <v>147600</v>
      </c>
      <c r="AB42" s="106">
        <f t="shared" ca="1" si="38"/>
        <v>167400</v>
      </c>
      <c r="AC42" s="106">
        <f t="shared" ca="1" si="38"/>
        <v>186300</v>
      </c>
      <c r="AD42" s="106">
        <f t="shared" ca="1" si="38"/>
        <v>206100</v>
      </c>
      <c r="AE42" s="106">
        <f t="shared" ca="1" si="38"/>
        <v>225900</v>
      </c>
      <c r="AF42" s="106">
        <f t="shared" ca="1" si="38"/>
        <v>246600</v>
      </c>
      <c r="AG42" s="106">
        <f t="shared" ca="1" si="38"/>
        <v>266400</v>
      </c>
      <c r="AH42" s="106">
        <f t="shared" ca="1" si="38"/>
        <v>288900</v>
      </c>
      <c r="AI42" s="106">
        <f t="shared" ca="1" si="38"/>
        <v>310500</v>
      </c>
      <c r="AJ42" s="106">
        <f t="shared" ca="1" si="38"/>
        <v>331200</v>
      </c>
      <c r="AK42" s="106">
        <f t="shared" ca="1" si="38"/>
        <v>355500</v>
      </c>
      <c r="AL42" s="106">
        <f t="shared" ca="1" si="38"/>
        <v>379800</v>
      </c>
      <c r="AM42" s="106">
        <f t="shared" ca="1" si="38"/>
        <v>405000</v>
      </c>
      <c r="AN42" s="106">
        <f t="shared" ca="1" si="38"/>
        <v>432000</v>
      </c>
      <c r="AO42" s="325"/>
      <c r="AP42" s="106">
        <f ca="1">SUM(E42:G42)</f>
        <v>2700</v>
      </c>
      <c r="AQ42" s="106">
        <f ca="1">SUM(H42:J42)</f>
        <v>16200</v>
      </c>
      <c r="AR42" s="106">
        <f ca="1">SUM(K42:M42)</f>
        <v>44100</v>
      </c>
      <c r="AS42" s="106">
        <f ca="1">SUM(N42:P42)</f>
        <v>89100</v>
      </c>
      <c r="AT42" s="106">
        <f ca="1">SUM(Q42:S42)</f>
        <v>144900</v>
      </c>
      <c r="AU42" s="106">
        <f ca="1">SUM(T42:V42)</f>
        <v>216000</v>
      </c>
      <c r="AV42" s="106">
        <f ca="1">SUM(W42:Y42)</f>
        <v>311400</v>
      </c>
      <c r="AW42" s="106">
        <f ca="1">SUM(Z42:AB42)</f>
        <v>446400</v>
      </c>
      <c r="AX42" s="106">
        <f ca="1">SUM(AC42:AE42)</f>
        <v>618300</v>
      </c>
      <c r="AY42" s="106">
        <f ca="1">SUM(AF42:AH42)</f>
        <v>801900</v>
      </c>
      <c r="AZ42" s="106">
        <f ca="1">SUM(AI42:AK42)</f>
        <v>997200</v>
      </c>
      <c r="BA42" s="106">
        <f ca="1">SUM(AL42:AN42)</f>
        <v>1216800</v>
      </c>
      <c r="BB42" s="1"/>
      <c r="BC42" s="106">
        <f ca="1">SUM(AP42:AS42)</f>
        <v>152100</v>
      </c>
      <c r="BD42" s="106">
        <f ca="1">SUM(AT42:AW42)</f>
        <v>1118700</v>
      </c>
      <c r="BE42" s="106">
        <f ca="1">SUM(AX42:BA42)</f>
        <v>3634200</v>
      </c>
    </row>
    <row r="43" spans="2:57" s="14" customFormat="1">
      <c r="B43" s="374" t="s">
        <v>35</v>
      </c>
      <c r="C43" s="373"/>
      <c r="E43" s="372" t="str">
        <f t="shared" ref="E43:AN43" ca="1" si="39">+IFERROR(E42/E37,"n/a")</f>
        <v>n/a</v>
      </c>
      <c r="F43" s="372">
        <f t="shared" ca="1" si="39"/>
        <v>0.9</v>
      </c>
      <c r="G43" s="372">
        <f t="shared" ca="1" si="39"/>
        <v>0.9</v>
      </c>
      <c r="H43" s="372">
        <f t="shared" ca="1" si="39"/>
        <v>0.9</v>
      </c>
      <c r="I43" s="372">
        <f t="shared" ca="1" si="39"/>
        <v>0.9</v>
      </c>
      <c r="J43" s="372">
        <f t="shared" ca="1" si="39"/>
        <v>0.9</v>
      </c>
      <c r="K43" s="372">
        <f t="shared" ca="1" si="39"/>
        <v>0.9</v>
      </c>
      <c r="L43" s="372">
        <f t="shared" ca="1" si="39"/>
        <v>0.9</v>
      </c>
      <c r="M43" s="372">
        <f t="shared" ca="1" si="39"/>
        <v>0.9</v>
      </c>
      <c r="N43" s="372">
        <f t="shared" ca="1" si="39"/>
        <v>0.9</v>
      </c>
      <c r="O43" s="372">
        <f t="shared" ca="1" si="39"/>
        <v>0.9</v>
      </c>
      <c r="P43" s="372">
        <f t="shared" ca="1" si="39"/>
        <v>0.9</v>
      </c>
      <c r="Q43" s="372">
        <f t="shared" ca="1" si="39"/>
        <v>0.9</v>
      </c>
      <c r="R43" s="372">
        <f t="shared" ca="1" si="39"/>
        <v>0.9</v>
      </c>
      <c r="S43" s="372">
        <f t="shared" ca="1" si="39"/>
        <v>0.9</v>
      </c>
      <c r="T43" s="372">
        <f t="shared" ca="1" si="39"/>
        <v>0.9</v>
      </c>
      <c r="U43" s="372">
        <f t="shared" ca="1" si="39"/>
        <v>0.9</v>
      </c>
      <c r="V43" s="372">
        <f t="shared" ca="1" si="39"/>
        <v>0.9</v>
      </c>
      <c r="W43" s="372">
        <f t="shared" ca="1" si="39"/>
        <v>0.9</v>
      </c>
      <c r="X43" s="372">
        <f t="shared" ca="1" si="39"/>
        <v>0.9</v>
      </c>
      <c r="Y43" s="372">
        <f t="shared" ca="1" si="39"/>
        <v>0.9</v>
      </c>
      <c r="Z43" s="372">
        <f t="shared" ca="1" si="39"/>
        <v>0.9</v>
      </c>
      <c r="AA43" s="372">
        <f t="shared" ca="1" si="39"/>
        <v>0.9</v>
      </c>
      <c r="AB43" s="372">
        <f t="shared" ca="1" si="39"/>
        <v>0.9</v>
      </c>
      <c r="AC43" s="372">
        <f t="shared" ca="1" si="39"/>
        <v>0.9</v>
      </c>
      <c r="AD43" s="372">
        <f t="shared" ca="1" si="39"/>
        <v>0.9</v>
      </c>
      <c r="AE43" s="372">
        <f t="shared" ca="1" si="39"/>
        <v>0.9</v>
      </c>
      <c r="AF43" s="372">
        <f t="shared" ca="1" si="39"/>
        <v>0.9</v>
      </c>
      <c r="AG43" s="372">
        <f t="shared" ca="1" si="39"/>
        <v>0.9</v>
      </c>
      <c r="AH43" s="372">
        <f t="shared" ca="1" si="39"/>
        <v>0.9</v>
      </c>
      <c r="AI43" s="372">
        <f t="shared" ca="1" si="39"/>
        <v>0.9</v>
      </c>
      <c r="AJ43" s="372">
        <f t="shared" ca="1" si="39"/>
        <v>0.9</v>
      </c>
      <c r="AK43" s="372">
        <f t="shared" ca="1" si="39"/>
        <v>0.9</v>
      </c>
      <c r="AL43" s="372">
        <f t="shared" ca="1" si="39"/>
        <v>0.9</v>
      </c>
      <c r="AM43" s="372">
        <f t="shared" ca="1" si="39"/>
        <v>0.9</v>
      </c>
      <c r="AN43" s="372">
        <f t="shared" ca="1" si="39"/>
        <v>0.9</v>
      </c>
      <c r="AO43" s="325"/>
      <c r="AP43" s="372">
        <f t="shared" ref="AP43:BA43" ca="1" si="40">+IFERROR(AP42/AP37,"n/a")</f>
        <v>0.9</v>
      </c>
      <c r="AQ43" s="372">
        <f t="shared" ca="1" si="40"/>
        <v>0.9</v>
      </c>
      <c r="AR43" s="372">
        <f t="shared" ca="1" si="40"/>
        <v>0.9</v>
      </c>
      <c r="AS43" s="372">
        <f t="shared" ca="1" si="40"/>
        <v>0.9</v>
      </c>
      <c r="AT43" s="372">
        <f t="shared" ca="1" si="40"/>
        <v>0.9</v>
      </c>
      <c r="AU43" s="372">
        <f t="shared" ca="1" si="40"/>
        <v>0.9</v>
      </c>
      <c r="AV43" s="372">
        <f t="shared" ca="1" si="40"/>
        <v>0.9</v>
      </c>
      <c r="AW43" s="372">
        <f t="shared" ca="1" si="40"/>
        <v>0.9</v>
      </c>
      <c r="AX43" s="372">
        <f t="shared" ca="1" si="40"/>
        <v>0.9</v>
      </c>
      <c r="AY43" s="372">
        <f t="shared" ca="1" si="40"/>
        <v>0.9</v>
      </c>
      <c r="AZ43" s="372">
        <f t="shared" ca="1" si="40"/>
        <v>0.9</v>
      </c>
      <c r="BA43" s="372">
        <f t="shared" ca="1" si="40"/>
        <v>0.9</v>
      </c>
      <c r="BB43" s="1"/>
      <c r="BC43" s="371">
        <f ca="1">+IFERROR(BC42/BC37,"n/a")</f>
        <v>0.9</v>
      </c>
      <c r="BD43" s="371">
        <f ca="1">+IFERROR(BD42/BD37,"n/a")</f>
        <v>0.9</v>
      </c>
      <c r="BE43" s="371">
        <f ca="1">+IFERROR(BE42/BE37,"n/a")</f>
        <v>0.9</v>
      </c>
    </row>
    <row r="44" spans="2:57">
      <c r="B44" s="370"/>
      <c r="C44" s="368"/>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O44" s="325"/>
      <c r="AP44" s="363"/>
      <c r="AQ44" s="363"/>
      <c r="AR44" s="363"/>
      <c r="AS44" s="363"/>
      <c r="AT44" s="363"/>
      <c r="AU44" s="363"/>
      <c r="AV44" s="363"/>
      <c r="AW44" s="363"/>
      <c r="AX44" s="363"/>
      <c r="AY44" s="363"/>
      <c r="AZ44" s="363"/>
      <c r="BA44" s="363"/>
      <c r="BC44" s="325"/>
      <c r="BD44" s="325"/>
      <c r="BE44" s="325"/>
    </row>
    <row r="45" spans="2:57" s="325" customFormat="1">
      <c r="B45" s="369" t="s">
        <v>86</v>
      </c>
      <c r="C45" s="368"/>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P45" s="363"/>
      <c r="AQ45" s="363"/>
      <c r="AR45" s="363"/>
      <c r="AS45" s="363"/>
      <c r="AT45" s="363"/>
      <c r="AU45" s="363"/>
      <c r="AV45" s="363"/>
      <c r="AW45" s="363"/>
      <c r="AX45" s="363"/>
      <c r="AY45" s="363"/>
      <c r="AZ45" s="363"/>
      <c r="BA45" s="363"/>
      <c r="BB45" s="1"/>
    </row>
    <row r="46" spans="2:57" s="325" customFormat="1">
      <c r="B46" s="366" t="s">
        <v>46</v>
      </c>
      <c r="C46" s="103"/>
      <c r="D46" s="103"/>
      <c r="E46" s="106">
        <f t="shared" ref="E46:AN46" ca="1" si="41">+E13+E37+E24</f>
        <v>0</v>
      </c>
      <c r="F46" s="106">
        <f t="shared" ca="1" si="41"/>
        <v>13000</v>
      </c>
      <c r="G46" s="106">
        <f t="shared" ca="1" si="41"/>
        <v>4000</v>
      </c>
      <c r="H46" s="106">
        <f t="shared" ca="1" si="41"/>
        <v>18000</v>
      </c>
      <c r="I46" s="106">
        <f t="shared" ca="1" si="41"/>
        <v>10000</v>
      </c>
      <c r="J46" s="106">
        <f t="shared" ca="1" si="41"/>
        <v>12000</v>
      </c>
      <c r="K46" s="106">
        <f t="shared" ca="1" si="41"/>
        <v>40000</v>
      </c>
      <c r="L46" s="106">
        <f t="shared" ca="1" si="41"/>
        <v>24000</v>
      </c>
      <c r="M46" s="106">
        <f t="shared" ca="1" si="41"/>
        <v>41000</v>
      </c>
      <c r="N46" s="106">
        <f t="shared" ca="1" si="41"/>
        <v>61000</v>
      </c>
      <c r="O46" s="106">
        <f t="shared" ca="1" si="41"/>
        <v>47000</v>
      </c>
      <c r="P46" s="106">
        <f t="shared" ca="1" si="41"/>
        <v>65000</v>
      </c>
      <c r="Q46" s="106">
        <f t="shared" ca="1" si="41"/>
        <v>61000</v>
      </c>
      <c r="R46" s="106">
        <f t="shared" ca="1" si="41"/>
        <v>106000</v>
      </c>
      <c r="S46" s="106">
        <f t="shared" ca="1" si="41"/>
        <v>96000</v>
      </c>
      <c r="T46" s="106">
        <f t="shared" ca="1" si="41"/>
        <v>107000</v>
      </c>
      <c r="U46" s="106">
        <f t="shared" ca="1" si="41"/>
        <v>118000</v>
      </c>
      <c r="V46" s="106">
        <f t="shared" ca="1" si="41"/>
        <v>141000</v>
      </c>
      <c r="W46" s="106">
        <f t="shared" ca="1" si="41"/>
        <v>169000</v>
      </c>
      <c r="X46" s="106">
        <f t="shared" ca="1" si="41"/>
        <v>176000</v>
      </c>
      <c r="Y46" s="106">
        <f t="shared" ca="1" si="41"/>
        <v>221000</v>
      </c>
      <c r="Z46" s="106">
        <f t="shared" ca="1" si="41"/>
        <v>208000</v>
      </c>
      <c r="AA46" s="106">
        <f t="shared" ca="1" si="41"/>
        <v>264000</v>
      </c>
      <c r="AB46" s="106">
        <f t="shared" ca="1" si="41"/>
        <v>306000</v>
      </c>
      <c r="AC46" s="106">
        <f t="shared" ca="1" si="41"/>
        <v>277000</v>
      </c>
      <c r="AD46" s="106">
        <f t="shared" ca="1" si="41"/>
        <v>335000</v>
      </c>
      <c r="AE46" s="106">
        <f t="shared" ca="1" si="41"/>
        <v>363000</v>
      </c>
      <c r="AF46" s="106">
        <f t="shared" ca="1" si="41"/>
        <v>392000</v>
      </c>
      <c r="AG46" s="106">
        <f t="shared" ca="1" si="41"/>
        <v>420000</v>
      </c>
      <c r="AH46" s="106">
        <f t="shared" ca="1" si="41"/>
        <v>463000</v>
      </c>
      <c r="AI46" s="106">
        <f t="shared" ca="1" si="41"/>
        <v>483000</v>
      </c>
      <c r="AJ46" s="106">
        <f t="shared" ca="1" si="41"/>
        <v>524000</v>
      </c>
      <c r="AK46" s="106">
        <f t="shared" ca="1" si="41"/>
        <v>559000</v>
      </c>
      <c r="AL46" s="106">
        <f t="shared" ca="1" si="41"/>
        <v>582000</v>
      </c>
      <c r="AM46" s="106">
        <f t="shared" ca="1" si="41"/>
        <v>628000</v>
      </c>
      <c r="AN46" s="106">
        <f t="shared" ca="1" si="41"/>
        <v>678000</v>
      </c>
      <c r="AP46" s="106">
        <f ca="1">SUM(E46:G46)</f>
        <v>17000</v>
      </c>
      <c r="AQ46" s="106">
        <f ca="1">SUM(H46:J46)</f>
        <v>40000</v>
      </c>
      <c r="AR46" s="106">
        <f ca="1">SUM(K46:M46)</f>
        <v>105000</v>
      </c>
      <c r="AS46" s="106">
        <f ca="1">SUM(N46:P46)</f>
        <v>173000</v>
      </c>
      <c r="AT46" s="106">
        <f ca="1">SUM(Q46:S46)</f>
        <v>263000</v>
      </c>
      <c r="AU46" s="106">
        <f ca="1">SUM(T46:V46)</f>
        <v>366000</v>
      </c>
      <c r="AV46" s="106">
        <f ca="1">SUM(W46:Y46)</f>
        <v>566000</v>
      </c>
      <c r="AW46" s="106">
        <f ca="1">SUM(Z46:AB46)</f>
        <v>778000</v>
      </c>
      <c r="AX46" s="106">
        <f ca="1">SUM(AC46:AE46)</f>
        <v>975000</v>
      </c>
      <c r="AY46" s="106">
        <f ca="1">SUM(AF46:AH46)</f>
        <v>1275000</v>
      </c>
      <c r="AZ46" s="106">
        <f ca="1">SUM(AI46:AK46)</f>
        <v>1566000</v>
      </c>
      <c r="BA46" s="106">
        <f ca="1">SUM(AL46:AN46)</f>
        <v>1888000</v>
      </c>
      <c r="BB46" s="1"/>
      <c r="BC46" s="106">
        <f ca="1">SUM(AP46:AS46)</f>
        <v>335000</v>
      </c>
      <c r="BD46" s="106">
        <f ca="1">SUM(AT46:AW46)</f>
        <v>1973000</v>
      </c>
      <c r="BE46" s="106">
        <f ca="1">SUM(AX46:BA46)</f>
        <v>5704000</v>
      </c>
    </row>
    <row r="47" spans="2:57">
      <c r="B47" s="41" t="s">
        <v>85</v>
      </c>
      <c r="C47" s="41"/>
      <c r="D47" s="41"/>
      <c r="E47" s="365">
        <f t="shared" ref="E47:AN47" ca="1" si="42">+E40+E16+E27</f>
        <v>0</v>
      </c>
      <c r="F47" s="365">
        <f t="shared" ca="1" si="42"/>
        <v>5700</v>
      </c>
      <c r="G47" s="365">
        <f t="shared" ca="1" si="42"/>
        <v>800</v>
      </c>
      <c r="H47" s="365">
        <f t="shared" ca="1" si="42"/>
        <v>6600</v>
      </c>
      <c r="I47" s="365">
        <f t="shared" ca="1" si="42"/>
        <v>1800</v>
      </c>
      <c r="J47" s="365">
        <f t="shared" ca="1" si="42"/>
        <v>2000</v>
      </c>
      <c r="K47" s="365">
        <f t="shared" ca="1" si="42"/>
        <v>13600</v>
      </c>
      <c r="L47" s="365">
        <f t="shared" ca="1" si="42"/>
        <v>4000</v>
      </c>
      <c r="M47" s="365">
        <f t="shared" ca="1" si="42"/>
        <v>10100</v>
      </c>
      <c r="N47" s="365">
        <f t="shared" ca="1" si="42"/>
        <v>16900</v>
      </c>
      <c r="O47" s="365">
        <f t="shared" ca="1" si="42"/>
        <v>7500</v>
      </c>
      <c r="P47" s="365">
        <f t="shared" ca="1" si="42"/>
        <v>13700</v>
      </c>
      <c r="Q47" s="365">
        <f t="shared" ca="1" si="42"/>
        <v>9300</v>
      </c>
      <c r="R47" s="365">
        <f t="shared" ca="1" si="42"/>
        <v>27000</v>
      </c>
      <c r="S47" s="365">
        <f t="shared" ca="1" si="42"/>
        <v>18400</v>
      </c>
      <c r="T47" s="365">
        <f t="shared" ca="1" si="42"/>
        <v>19900</v>
      </c>
      <c r="U47" s="365">
        <f t="shared" ca="1" si="42"/>
        <v>21400</v>
      </c>
      <c r="V47" s="365">
        <f t="shared" ca="1" si="42"/>
        <v>28500</v>
      </c>
      <c r="W47" s="365">
        <f t="shared" ca="1" si="42"/>
        <v>36500</v>
      </c>
      <c r="X47" s="365">
        <f t="shared" ca="1" si="42"/>
        <v>34000</v>
      </c>
      <c r="Y47" s="365">
        <f t="shared" ca="1" si="42"/>
        <v>48100</v>
      </c>
      <c r="Z47" s="365">
        <f t="shared" ca="1" si="42"/>
        <v>35200</v>
      </c>
      <c r="AA47" s="365">
        <f t="shared" ca="1" si="42"/>
        <v>54400</v>
      </c>
      <c r="AB47" s="365">
        <f t="shared" ca="1" si="42"/>
        <v>64600</v>
      </c>
      <c r="AC47" s="365">
        <f t="shared" ca="1" si="42"/>
        <v>41700</v>
      </c>
      <c r="AD47" s="365">
        <f t="shared" ca="1" si="42"/>
        <v>60700</v>
      </c>
      <c r="AE47" s="365">
        <f t="shared" ca="1" si="42"/>
        <v>64700</v>
      </c>
      <c r="AF47" s="365">
        <f t="shared" ca="1" si="42"/>
        <v>68800</v>
      </c>
      <c r="AG47" s="365">
        <f t="shared" ca="1" si="42"/>
        <v>72800</v>
      </c>
      <c r="AH47" s="365">
        <f t="shared" ca="1" si="42"/>
        <v>82700</v>
      </c>
      <c r="AI47" s="365">
        <f t="shared" ca="1" si="42"/>
        <v>81900</v>
      </c>
      <c r="AJ47" s="365">
        <f t="shared" ca="1" si="42"/>
        <v>91600</v>
      </c>
      <c r="AK47" s="365">
        <f t="shared" ca="1" si="42"/>
        <v>96700</v>
      </c>
      <c r="AL47" s="365">
        <f t="shared" ca="1" si="42"/>
        <v>96200</v>
      </c>
      <c r="AM47" s="365">
        <f t="shared" ca="1" si="42"/>
        <v>106400</v>
      </c>
      <c r="AN47" s="365">
        <f t="shared" ca="1" si="42"/>
        <v>117400</v>
      </c>
      <c r="AO47" s="325"/>
      <c r="AP47" s="365">
        <f ca="1">SUM(E47:G47)</f>
        <v>6500</v>
      </c>
      <c r="AQ47" s="365">
        <f ca="1">SUM(H47:J47)</f>
        <v>10400</v>
      </c>
      <c r="AR47" s="365">
        <f ca="1">SUM(K47:M47)</f>
        <v>27700</v>
      </c>
      <c r="AS47" s="365">
        <f ca="1">SUM(N47:P47)</f>
        <v>38100</v>
      </c>
      <c r="AT47" s="365">
        <f ca="1">SUM(Q47:S47)</f>
        <v>54700</v>
      </c>
      <c r="AU47" s="365">
        <f ca="1">SUM(T47:V47)</f>
        <v>69800</v>
      </c>
      <c r="AV47" s="365">
        <f ca="1">SUM(W47:Y47)</f>
        <v>118600</v>
      </c>
      <c r="AW47" s="365">
        <f ca="1">SUM(Z47:AB47)</f>
        <v>154200</v>
      </c>
      <c r="AX47" s="365">
        <f ca="1">SUM(AC47:AE47)</f>
        <v>167100</v>
      </c>
      <c r="AY47" s="365">
        <f ca="1">SUM(AF47:AH47)</f>
        <v>224300</v>
      </c>
      <c r="AZ47" s="365">
        <f ca="1">SUM(AI47:AK47)</f>
        <v>270200</v>
      </c>
      <c r="BA47" s="365">
        <f ca="1">SUM(AL47:AN47)</f>
        <v>320000</v>
      </c>
      <c r="BC47" s="365">
        <f ca="1">SUM(AP47:AS47)</f>
        <v>82700</v>
      </c>
      <c r="BD47" s="365">
        <f ca="1">SUM(AT47:AW47)</f>
        <v>397300</v>
      </c>
      <c r="BE47" s="365">
        <f ca="1">SUM(AX47:BA47)</f>
        <v>981600</v>
      </c>
    </row>
    <row r="48" spans="2:57">
      <c r="B48" s="103" t="s">
        <v>44</v>
      </c>
      <c r="C48" s="32"/>
      <c r="D48" s="32"/>
      <c r="E48" s="106">
        <f t="shared" ref="E48:AN48" ca="1" si="43">E46-E47</f>
        <v>0</v>
      </c>
      <c r="F48" s="106">
        <f t="shared" ca="1" si="43"/>
        <v>7300</v>
      </c>
      <c r="G48" s="106">
        <f t="shared" ca="1" si="43"/>
        <v>3200</v>
      </c>
      <c r="H48" s="106">
        <f t="shared" ca="1" si="43"/>
        <v>11400</v>
      </c>
      <c r="I48" s="106">
        <f t="shared" ca="1" si="43"/>
        <v>8200</v>
      </c>
      <c r="J48" s="106">
        <f t="shared" ca="1" si="43"/>
        <v>10000</v>
      </c>
      <c r="K48" s="106">
        <f t="shared" ca="1" si="43"/>
        <v>26400</v>
      </c>
      <c r="L48" s="106">
        <f t="shared" ca="1" si="43"/>
        <v>20000</v>
      </c>
      <c r="M48" s="106">
        <f t="shared" ca="1" si="43"/>
        <v>30900</v>
      </c>
      <c r="N48" s="106">
        <f t="shared" ca="1" si="43"/>
        <v>44100</v>
      </c>
      <c r="O48" s="106">
        <f t="shared" ca="1" si="43"/>
        <v>39500</v>
      </c>
      <c r="P48" s="106">
        <f t="shared" ca="1" si="43"/>
        <v>51300</v>
      </c>
      <c r="Q48" s="106">
        <f t="shared" ca="1" si="43"/>
        <v>51700</v>
      </c>
      <c r="R48" s="106">
        <f t="shared" ca="1" si="43"/>
        <v>79000</v>
      </c>
      <c r="S48" s="106">
        <f t="shared" ca="1" si="43"/>
        <v>77600</v>
      </c>
      <c r="T48" s="106">
        <f t="shared" ca="1" si="43"/>
        <v>87100</v>
      </c>
      <c r="U48" s="106">
        <f t="shared" ca="1" si="43"/>
        <v>96600</v>
      </c>
      <c r="V48" s="106">
        <f t="shared" ca="1" si="43"/>
        <v>112500</v>
      </c>
      <c r="W48" s="106">
        <f t="shared" ca="1" si="43"/>
        <v>132500</v>
      </c>
      <c r="X48" s="106">
        <f t="shared" ca="1" si="43"/>
        <v>142000</v>
      </c>
      <c r="Y48" s="106">
        <f t="shared" ca="1" si="43"/>
        <v>172900</v>
      </c>
      <c r="Z48" s="106">
        <f t="shared" ca="1" si="43"/>
        <v>172800</v>
      </c>
      <c r="AA48" s="106">
        <f t="shared" ca="1" si="43"/>
        <v>209600</v>
      </c>
      <c r="AB48" s="106">
        <f t="shared" ca="1" si="43"/>
        <v>241400</v>
      </c>
      <c r="AC48" s="106">
        <f t="shared" ca="1" si="43"/>
        <v>235300</v>
      </c>
      <c r="AD48" s="106">
        <f t="shared" ca="1" si="43"/>
        <v>274300</v>
      </c>
      <c r="AE48" s="106">
        <f t="shared" ca="1" si="43"/>
        <v>298300</v>
      </c>
      <c r="AF48" s="106">
        <f t="shared" ca="1" si="43"/>
        <v>323200</v>
      </c>
      <c r="AG48" s="106">
        <f t="shared" ca="1" si="43"/>
        <v>347200</v>
      </c>
      <c r="AH48" s="106">
        <f t="shared" ca="1" si="43"/>
        <v>380300</v>
      </c>
      <c r="AI48" s="106">
        <f t="shared" ca="1" si="43"/>
        <v>401100</v>
      </c>
      <c r="AJ48" s="106">
        <f t="shared" ca="1" si="43"/>
        <v>432400</v>
      </c>
      <c r="AK48" s="106">
        <f t="shared" ca="1" si="43"/>
        <v>462300</v>
      </c>
      <c r="AL48" s="106">
        <f t="shared" ca="1" si="43"/>
        <v>485800</v>
      </c>
      <c r="AM48" s="106">
        <f t="shared" ca="1" si="43"/>
        <v>521600</v>
      </c>
      <c r="AN48" s="106">
        <f t="shared" ca="1" si="43"/>
        <v>560600</v>
      </c>
      <c r="AO48" s="325"/>
      <c r="AP48" s="106">
        <f ca="1">SUM(E48:G48)</f>
        <v>10500</v>
      </c>
      <c r="AQ48" s="106">
        <f ca="1">SUM(H48:J48)</f>
        <v>29600</v>
      </c>
      <c r="AR48" s="106">
        <f ca="1">SUM(K48:M48)</f>
        <v>77300</v>
      </c>
      <c r="AS48" s="106">
        <f ca="1">SUM(N48:P48)</f>
        <v>134900</v>
      </c>
      <c r="AT48" s="106">
        <f ca="1">SUM(Q48:S48)</f>
        <v>208300</v>
      </c>
      <c r="AU48" s="106">
        <f ca="1">SUM(T48:V48)</f>
        <v>296200</v>
      </c>
      <c r="AV48" s="106">
        <f ca="1">SUM(W48:Y48)</f>
        <v>447400</v>
      </c>
      <c r="AW48" s="106">
        <f ca="1">SUM(Z48:AB48)</f>
        <v>623800</v>
      </c>
      <c r="AX48" s="106">
        <f ca="1">SUM(AC48:AE48)</f>
        <v>807900</v>
      </c>
      <c r="AY48" s="106">
        <f ca="1">SUM(AF48:AH48)</f>
        <v>1050700</v>
      </c>
      <c r="AZ48" s="106">
        <f ca="1">SUM(AI48:AK48)</f>
        <v>1295800</v>
      </c>
      <c r="BA48" s="106">
        <f ca="1">SUM(AL48:AN48)</f>
        <v>1568000</v>
      </c>
      <c r="BC48" s="106">
        <f ca="1">SUM(AP48:AS48)</f>
        <v>252300</v>
      </c>
      <c r="BD48" s="106">
        <f ca="1">SUM(AT48:AW48)</f>
        <v>1575700</v>
      </c>
      <c r="BE48" s="106">
        <f ca="1">SUM(AX48:BA48)</f>
        <v>4722400</v>
      </c>
    </row>
    <row r="49" spans="2:57" s="14" customFormat="1">
      <c r="B49" s="357" t="s">
        <v>35</v>
      </c>
      <c r="C49" s="356"/>
      <c r="D49" s="356"/>
      <c r="E49" s="364" t="str">
        <f t="shared" ref="E49:AJ49" ca="1" si="44">IF(ISNUMBER(E48/E46),E48/E46,"n/a")</f>
        <v>n/a</v>
      </c>
      <c r="F49" s="364">
        <f t="shared" ca="1" si="44"/>
        <v>0.56153846153846154</v>
      </c>
      <c r="G49" s="364">
        <f t="shared" ca="1" si="44"/>
        <v>0.8</v>
      </c>
      <c r="H49" s="364">
        <f t="shared" ca="1" si="44"/>
        <v>0.6333333333333333</v>
      </c>
      <c r="I49" s="364">
        <f t="shared" ca="1" si="44"/>
        <v>0.82</v>
      </c>
      <c r="J49" s="364">
        <f t="shared" ca="1" si="44"/>
        <v>0.83333333333333337</v>
      </c>
      <c r="K49" s="364">
        <f t="shared" ca="1" si="44"/>
        <v>0.66</v>
      </c>
      <c r="L49" s="364">
        <f t="shared" ca="1" si="44"/>
        <v>0.83333333333333337</v>
      </c>
      <c r="M49" s="364">
        <f t="shared" ca="1" si="44"/>
        <v>0.75365853658536586</v>
      </c>
      <c r="N49" s="364">
        <f t="shared" ca="1" si="44"/>
        <v>0.72295081967213115</v>
      </c>
      <c r="O49" s="364">
        <f t="shared" ca="1" si="44"/>
        <v>0.84042553191489366</v>
      </c>
      <c r="P49" s="364">
        <f t="shared" ca="1" si="44"/>
        <v>0.78923076923076918</v>
      </c>
      <c r="Q49" s="364">
        <f t="shared" ca="1" si="44"/>
        <v>0.84754098360655739</v>
      </c>
      <c r="R49" s="364">
        <f t="shared" ca="1" si="44"/>
        <v>0.74528301886792447</v>
      </c>
      <c r="S49" s="364">
        <f t="shared" ca="1" si="44"/>
        <v>0.80833333333333335</v>
      </c>
      <c r="T49" s="364">
        <f t="shared" ca="1" si="44"/>
        <v>0.81401869158878504</v>
      </c>
      <c r="U49" s="364">
        <f t="shared" ca="1" si="44"/>
        <v>0.81864406779661014</v>
      </c>
      <c r="V49" s="364">
        <f t="shared" ca="1" si="44"/>
        <v>0.7978723404255319</v>
      </c>
      <c r="W49" s="364">
        <f t="shared" ca="1" si="44"/>
        <v>0.78402366863905326</v>
      </c>
      <c r="X49" s="364">
        <f t="shared" ca="1" si="44"/>
        <v>0.80681818181818177</v>
      </c>
      <c r="Y49" s="364">
        <f t="shared" ca="1" si="44"/>
        <v>0.78235294117647058</v>
      </c>
      <c r="Z49" s="364">
        <f t="shared" ca="1" si="44"/>
        <v>0.83076923076923082</v>
      </c>
      <c r="AA49" s="364">
        <f t="shared" ca="1" si="44"/>
        <v>0.79393939393939394</v>
      </c>
      <c r="AB49" s="364">
        <f t="shared" ca="1" si="44"/>
        <v>0.78888888888888886</v>
      </c>
      <c r="AC49" s="364">
        <f t="shared" ca="1" si="44"/>
        <v>0.84945848375451261</v>
      </c>
      <c r="AD49" s="364">
        <f t="shared" ca="1" si="44"/>
        <v>0.81880597014925371</v>
      </c>
      <c r="AE49" s="364">
        <f t="shared" ca="1" si="44"/>
        <v>0.82176308539944909</v>
      </c>
      <c r="AF49" s="364">
        <f t="shared" ca="1" si="44"/>
        <v>0.82448979591836735</v>
      </c>
      <c r="AG49" s="364">
        <f t="shared" ca="1" si="44"/>
        <v>0.82666666666666666</v>
      </c>
      <c r="AH49" s="364">
        <f t="shared" ca="1" si="44"/>
        <v>0.82138228941684666</v>
      </c>
      <c r="AI49" s="364">
        <f t="shared" ca="1" si="44"/>
        <v>0.83043478260869563</v>
      </c>
      <c r="AJ49" s="364">
        <f t="shared" ca="1" si="44"/>
        <v>0.82519083969465645</v>
      </c>
      <c r="AK49" s="364">
        <f t="shared" ref="AK49:BE49" ca="1" si="45">IF(ISNUMBER(AK48/AK46),AK48/AK46,"n/a")</f>
        <v>0.82701252236135958</v>
      </c>
      <c r="AL49" s="364">
        <f t="shared" ca="1" si="45"/>
        <v>0.83470790378006876</v>
      </c>
      <c r="AM49" s="364">
        <f t="shared" ca="1" si="45"/>
        <v>0.83057324840764335</v>
      </c>
      <c r="AN49" s="364">
        <f t="shared" ca="1" si="45"/>
        <v>0.82684365781710911</v>
      </c>
      <c r="AO49" s="364" t="str">
        <f t="shared" si="45"/>
        <v>n/a</v>
      </c>
      <c r="AP49" s="364">
        <f t="shared" ca="1" si="45"/>
        <v>0.61764705882352944</v>
      </c>
      <c r="AQ49" s="364">
        <f t="shared" ca="1" si="45"/>
        <v>0.74</v>
      </c>
      <c r="AR49" s="364">
        <f t="shared" ca="1" si="45"/>
        <v>0.73619047619047617</v>
      </c>
      <c r="AS49" s="364">
        <f t="shared" ca="1" si="45"/>
        <v>0.7797687861271676</v>
      </c>
      <c r="AT49" s="364">
        <f t="shared" ca="1" si="45"/>
        <v>0.79201520912547529</v>
      </c>
      <c r="AU49" s="364">
        <f t="shared" ca="1" si="45"/>
        <v>0.80928961748633876</v>
      </c>
      <c r="AV49" s="364">
        <f t="shared" ca="1" si="45"/>
        <v>0.79045936395759719</v>
      </c>
      <c r="AW49" s="364">
        <f t="shared" ca="1" si="45"/>
        <v>0.80179948586118255</v>
      </c>
      <c r="AX49" s="364">
        <f t="shared" ca="1" si="45"/>
        <v>0.82861538461538464</v>
      </c>
      <c r="AY49" s="364">
        <f t="shared" ca="1" si="45"/>
        <v>0.82407843137254899</v>
      </c>
      <c r="AZ49" s="364">
        <f t="shared" ca="1" si="45"/>
        <v>0.82745849297573437</v>
      </c>
      <c r="BA49" s="364">
        <f t="shared" ca="1" si="45"/>
        <v>0.83050847457627119</v>
      </c>
      <c r="BB49" s="364"/>
      <c r="BC49" s="364">
        <f t="shared" ca="1" si="45"/>
        <v>0.75313432835820893</v>
      </c>
      <c r="BD49" s="364">
        <f t="shared" ca="1" si="45"/>
        <v>0.79863152559553974</v>
      </c>
      <c r="BE49" s="364">
        <f t="shared" ca="1" si="45"/>
        <v>0.82791023842917255</v>
      </c>
    </row>
    <row r="50" spans="2:57">
      <c r="B50" s="122"/>
      <c r="C50" s="121"/>
      <c r="D50" s="121"/>
      <c r="E50" s="330"/>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O50" s="325"/>
      <c r="AP50" s="363"/>
      <c r="AQ50" s="363"/>
      <c r="AR50" s="363"/>
      <c r="AS50" s="363"/>
      <c r="AT50" s="363"/>
      <c r="AU50" s="363"/>
      <c r="AV50" s="363"/>
      <c r="AW50" s="363"/>
      <c r="AX50" s="363"/>
      <c r="AY50" s="363"/>
      <c r="AZ50" s="363"/>
      <c r="BA50" s="363"/>
      <c r="BC50" s="325"/>
      <c r="BD50" s="325"/>
      <c r="BE50" s="325"/>
    </row>
    <row r="51" spans="2:57">
      <c r="B51" s="362" t="s">
        <v>84</v>
      </c>
      <c r="C51" s="361">
        <v>7.0000000000000007E-2</v>
      </c>
      <c r="D51" s="360"/>
      <c r="E51" s="359">
        <f t="shared" ref="E51:AN51" ca="1" si="46">$C51*E46</f>
        <v>0</v>
      </c>
      <c r="F51" s="358">
        <f t="shared" ca="1" si="46"/>
        <v>910.00000000000011</v>
      </c>
      <c r="G51" s="358">
        <f t="shared" ca="1" si="46"/>
        <v>280</v>
      </c>
      <c r="H51" s="358">
        <f t="shared" ca="1" si="46"/>
        <v>1260.0000000000002</v>
      </c>
      <c r="I51" s="358">
        <f t="shared" ca="1" si="46"/>
        <v>700.00000000000011</v>
      </c>
      <c r="J51" s="358">
        <f t="shared" ca="1" si="46"/>
        <v>840.00000000000011</v>
      </c>
      <c r="K51" s="358">
        <f t="shared" ca="1" si="46"/>
        <v>2800.0000000000005</v>
      </c>
      <c r="L51" s="358">
        <f t="shared" ca="1" si="46"/>
        <v>1680.0000000000002</v>
      </c>
      <c r="M51" s="358">
        <f t="shared" ca="1" si="46"/>
        <v>2870.0000000000005</v>
      </c>
      <c r="N51" s="358">
        <f t="shared" ca="1" si="46"/>
        <v>4270</v>
      </c>
      <c r="O51" s="358">
        <f t="shared" ca="1" si="46"/>
        <v>3290.0000000000005</v>
      </c>
      <c r="P51" s="358">
        <f t="shared" ca="1" si="46"/>
        <v>4550</v>
      </c>
      <c r="Q51" s="358">
        <f t="shared" ca="1" si="46"/>
        <v>4270</v>
      </c>
      <c r="R51" s="358">
        <f t="shared" ca="1" si="46"/>
        <v>7420.0000000000009</v>
      </c>
      <c r="S51" s="358">
        <f t="shared" ca="1" si="46"/>
        <v>6720.0000000000009</v>
      </c>
      <c r="T51" s="358">
        <f t="shared" ca="1" si="46"/>
        <v>7490.0000000000009</v>
      </c>
      <c r="U51" s="358">
        <f t="shared" ca="1" si="46"/>
        <v>8260</v>
      </c>
      <c r="V51" s="358">
        <f t="shared" ca="1" si="46"/>
        <v>9870.0000000000018</v>
      </c>
      <c r="W51" s="358">
        <f t="shared" ca="1" si="46"/>
        <v>11830.000000000002</v>
      </c>
      <c r="X51" s="358">
        <f t="shared" ca="1" si="46"/>
        <v>12320.000000000002</v>
      </c>
      <c r="Y51" s="358">
        <f t="shared" ca="1" si="46"/>
        <v>15470.000000000002</v>
      </c>
      <c r="Z51" s="358">
        <f t="shared" ca="1" si="46"/>
        <v>14560.000000000002</v>
      </c>
      <c r="AA51" s="358">
        <f t="shared" ca="1" si="46"/>
        <v>18480</v>
      </c>
      <c r="AB51" s="358">
        <f t="shared" ca="1" si="46"/>
        <v>21420.000000000004</v>
      </c>
      <c r="AC51" s="358">
        <f t="shared" ca="1" si="46"/>
        <v>19390.000000000004</v>
      </c>
      <c r="AD51" s="358">
        <f t="shared" ca="1" si="46"/>
        <v>23450.000000000004</v>
      </c>
      <c r="AE51" s="358">
        <f t="shared" ca="1" si="46"/>
        <v>25410.000000000004</v>
      </c>
      <c r="AF51" s="358">
        <f t="shared" ca="1" si="46"/>
        <v>27440.000000000004</v>
      </c>
      <c r="AG51" s="358">
        <f t="shared" ca="1" si="46"/>
        <v>29400.000000000004</v>
      </c>
      <c r="AH51" s="358">
        <f t="shared" ca="1" si="46"/>
        <v>32410.000000000004</v>
      </c>
      <c r="AI51" s="358">
        <f t="shared" ca="1" si="46"/>
        <v>33810</v>
      </c>
      <c r="AJ51" s="358">
        <f t="shared" ca="1" si="46"/>
        <v>36680</v>
      </c>
      <c r="AK51" s="358">
        <f t="shared" ca="1" si="46"/>
        <v>39130.000000000007</v>
      </c>
      <c r="AL51" s="358">
        <f t="shared" ca="1" si="46"/>
        <v>40740.000000000007</v>
      </c>
      <c r="AM51" s="358">
        <f t="shared" ca="1" si="46"/>
        <v>43960.000000000007</v>
      </c>
      <c r="AN51" s="358">
        <f t="shared" ca="1" si="46"/>
        <v>47460.000000000007</v>
      </c>
      <c r="AO51" s="325"/>
      <c r="AP51" s="358">
        <f ca="1">SUM(E51:G51)</f>
        <v>1190</v>
      </c>
      <c r="AQ51" s="358">
        <f ca="1">SUM(H51:J51)</f>
        <v>2800.0000000000005</v>
      </c>
      <c r="AR51" s="358">
        <f ca="1">SUM(K51:M51)</f>
        <v>7350.0000000000018</v>
      </c>
      <c r="AS51" s="358">
        <f ca="1">SUM(N51:P51)</f>
        <v>12110</v>
      </c>
      <c r="AT51" s="358">
        <f ca="1">SUM(Q51:S51)</f>
        <v>18410</v>
      </c>
      <c r="AU51" s="358">
        <f ca="1">SUM(T51:V51)</f>
        <v>25620</v>
      </c>
      <c r="AV51" s="358">
        <f ca="1">SUM(W51:Y51)</f>
        <v>39620.000000000007</v>
      </c>
      <c r="AW51" s="358">
        <f ca="1">SUM(Z51:AB51)</f>
        <v>54460</v>
      </c>
      <c r="AX51" s="358">
        <f ca="1">SUM(AC51:AE51)</f>
        <v>68250.000000000015</v>
      </c>
      <c r="AY51" s="358">
        <f ca="1">SUM(AF51:AH51)</f>
        <v>89250.000000000015</v>
      </c>
      <c r="AZ51" s="358">
        <f ca="1">SUM(AI51:AK51)</f>
        <v>109620</v>
      </c>
      <c r="BA51" s="358">
        <f ca="1">SUM(AL51:AN51)</f>
        <v>132160.00000000003</v>
      </c>
      <c r="BC51" s="358">
        <f ca="1">SUM(AP51:AS51)</f>
        <v>23450</v>
      </c>
      <c r="BD51" s="358">
        <f ca="1">SUM(AT51:AW51)</f>
        <v>138110</v>
      </c>
      <c r="BE51" s="358">
        <f ca="1">SUM(AX51:BA51)</f>
        <v>399280</v>
      </c>
    </row>
    <row r="52" spans="2:57" s="4" customFormat="1">
      <c r="B52" s="103" t="s">
        <v>83</v>
      </c>
      <c r="C52" s="103"/>
      <c r="D52" s="103"/>
      <c r="E52" s="106">
        <f t="shared" ref="E52:AN52" ca="1" si="47">E48-E51</f>
        <v>0</v>
      </c>
      <c r="F52" s="105">
        <f t="shared" ca="1" si="47"/>
        <v>6390</v>
      </c>
      <c r="G52" s="105">
        <f t="shared" ca="1" si="47"/>
        <v>2920</v>
      </c>
      <c r="H52" s="105">
        <f t="shared" ca="1" si="47"/>
        <v>10140</v>
      </c>
      <c r="I52" s="105">
        <f t="shared" ca="1" si="47"/>
        <v>7500</v>
      </c>
      <c r="J52" s="105">
        <f t="shared" ca="1" si="47"/>
        <v>9160</v>
      </c>
      <c r="K52" s="105">
        <f t="shared" ca="1" si="47"/>
        <v>23600</v>
      </c>
      <c r="L52" s="105">
        <f t="shared" ca="1" si="47"/>
        <v>18320</v>
      </c>
      <c r="M52" s="105">
        <f t="shared" ca="1" si="47"/>
        <v>28030</v>
      </c>
      <c r="N52" s="105">
        <f t="shared" ca="1" si="47"/>
        <v>39830</v>
      </c>
      <c r="O52" s="105">
        <f t="shared" ca="1" si="47"/>
        <v>36210</v>
      </c>
      <c r="P52" s="105">
        <f t="shared" ca="1" si="47"/>
        <v>46750</v>
      </c>
      <c r="Q52" s="105">
        <f t="shared" ca="1" si="47"/>
        <v>47430</v>
      </c>
      <c r="R52" s="105">
        <f t="shared" ca="1" si="47"/>
        <v>71580</v>
      </c>
      <c r="S52" s="105">
        <f t="shared" ca="1" si="47"/>
        <v>70880</v>
      </c>
      <c r="T52" s="105">
        <f t="shared" ca="1" si="47"/>
        <v>79610</v>
      </c>
      <c r="U52" s="105">
        <f t="shared" ca="1" si="47"/>
        <v>88340</v>
      </c>
      <c r="V52" s="105">
        <f t="shared" ca="1" si="47"/>
        <v>102630</v>
      </c>
      <c r="W52" s="105">
        <f t="shared" ca="1" si="47"/>
        <v>120670</v>
      </c>
      <c r="X52" s="105">
        <f t="shared" ca="1" si="47"/>
        <v>129680</v>
      </c>
      <c r="Y52" s="105">
        <f t="shared" ca="1" si="47"/>
        <v>157430</v>
      </c>
      <c r="Z52" s="105">
        <f t="shared" ca="1" si="47"/>
        <v>158240</v>
      </c>
      <c r="AA52" s="105">
        <f t="shared" ca="1" si="47"/>
        <v>191120</v>
      </c>
      <c r="AB52" s="105">
        <f t="shared" ca="1" si="47"/>
        <v>219980</v>
      </c>
      <c r="AC52" s="105">
        <f t="shared" ca="1" si="47"/>
        <v>215910</v>
      </c>
      <c r="AD52" s="105">
        <f t="shared" ca="1" si="47"/>
        <v>250850</v>
      </c>
      <c r="AE52" s="105">
        <f t="shared" ca="1" si="47"/>
        <v>272890</v>
      </c>
      <c r="AF52" s="105">
        <f t="shared" ca="1" si="47"/>
        <v>295760</v>
      </c>
      <c r="AG52" s="105">
        <f t="shared" ca="1" si="47"/>
        <v>317800</v>
      </c>
      <c r="AH52" s="105">
        <f t="shared" ca="1" si="47"/>
        <v>347890</v>
      </c>
      <c r="AI52" s="105">
        <f t="shared" ca="1" si="47"/>
        <v>367290</v>
      </c>
      <c r="AJ52" s="105">
        <f t="shared" ca="1" si="47"/>
        <v>395720</v>
      </c>
      <c r="AK52" s="105">
        <f t="shared" ca="1" si="47"/>
        <v>423170</v>
      </c>
      <c r="AL52" s="105">
        <f t="shared" ca="1" si="47"/>
        <v>445060</v>
      </c>
      <c r="AM52" s="105">
        <f t="shared" ca="1" si="47"/>
        <v>477640</v>
      </c>
      <c r="AN52" s="105">
        <f t="shared" ca="1" si="47"/>
        <v>513140</v>
      </c>
      <c r="AO52" s="325"/>
      <c r="AP52" s="105">
        <f ca="1">SUM(E52:G52)</f>
        <v>9310</v>
      </c>
      <c r="AQ52" s="105">
        <f ca="1">SUM(H52:J52)</f>
        <v>26800</v>
      </c>
      <c r="AR52" s="105">
        <f ca="1">SUM(K52:M52)</f>
        <v>69950</v>
      </c>
      <c r="AS52" s="105">
        <f ca="1">SUM(N52:P52)</f>
        <v>122790</v>
      </c>
      <c r="AT52" s="105">
        <f ca="1">SUM(Q52:S52)</f>
        <v>189890</v>
      </c>
      <c r="AU52" s="105">
        <f ca="1">SUM(T52:V52)</f>
        <v>270580</v>
      </c>
      <c r="AV52" s="105">
        <f ca="1">SUM(W52:Y52)</f>
        <v>407780</v>
      </c>
      <c r="AW52" s="105">
        <f ca="1">SUM(Z52:AB52)</f>
        <v>569340</v>
      </c>
      <c r="AX52" s="105">
        <f ca="1">SUM(AC52:AE52)</f>
        <v>739650</v>
      </c>
      <c r="AY52" s="105">
        <f ca="1">SUM(AF52:AH52)</f>
        <v>961450</v>
      </c>
      <c r="AZ52" s="105">
        <f ca="1">SUM(AI52:AK52)</f>
        <v>1186180</v>
      </c>
      <c r="BA52" s="105">
        <f ca="1">SUM(AL52:AN52)</f>
        <v>1435840</v>
      </c>
      <c r="BB52" s="1"/>
      <c r="BC52" s="105">
        <f ca="1">SUM(AP52:AS52)</f>
        <v>228850</v>
      </c>
      <c r="BD52" s="105">
        <f ca="1">SUM(AT52:AW52)</f>
        <v>1437590</v>
      </c>
      <c r="BE52" s="105">
        <f ca="1">SUM(AX52:BA52)</f>
        <v>4323120</v>
      </c>
    </row>
    <row r="53" spans="2:57" s="14" customFormat="1">
      <c r="B53" s="357" t="s">
        <v>35</v>
      </c>
      <c r="C53" s="356"/>
      <c r="D53" s="356"/>
      <c r="E53" s="355" t="str">
        <f t="shared" ref="E53:AJ53" ca="1" si="48">IF(ISNUMBER(E52/E46),E52/E46,"n/a")</f>
        <v>n/a</v>
      </c>
      <c r="F53" s="355">
        <f t="shared" ca="1" si="48"/>
        <v>0.49153846153846154</v>
      </c>
      <c r="G53" s="355">
        <f t="shared" ca="1" si="48"/>
        <v>0.73</v>
      </c>
      <c r="H53" s="355">
        <f t="shared" ca="1" si="48"/>
        <v>0.56333333333333335</v>
      </c>
      <c r="I53" s="355">
        <f t="shared" ca="1" si="48"/>
        <v>0.75</v>
      </c>
      <c r="J53" s="355">
        <f t="shared" ca="1" si="48"/>
        <v>0.76333333333333331</v>
      </c>
      <c r="K53" s="355">
        <f t="shared" ca="1" si="48"/>
        <v>0.59</v>
      </c>
      <c r="L53" s="355">
        <f t="shared" ca="1" si="48"/>
        <v>0.76333333333333331</v>
      </c>
      <c r="M53" s="355">
        <f t="shared" ca="1" si="48"/>
        <v>0.68365853658536591</v>
      </c>
      <c r="N53" s="355">
        <f t="shared" ca="1" si="48"/>
        <v>0.6529508196721312</v>
      </c>
      <c r="O53" s="355">
        <f t="shared" ca="1" si="48"/>
        <v>0.7704255319148936</v>
      </c>
      <c r="P53" s="355">
        <f t="shared" ca="1" si="48"/>
        <v>0.71923076923076923</v>
      </c>
      <c r="Q53" s="355">
        <f t="shared" ca="1" si="48"/>
        <v>0.77754098360655732</v>
      </c>
      <c r="R53" s="355">
        <f t="shared" ca="1" si="48"/>
        <v>0.67528301886792452</v>
      </c>
      <c r="S53" s="355">
        <f t="shared" ca="1" si="48"/>
        <v>0.73833333333333329</v>
      </c>
      <c r="T53" s="355">
        <f t="shared" ca="1" si="48"/>
        <v>0.74401869158878509</v>
      </c>
      <c r="U53" s="355">
        <f t="shared" ca="1" si="48"/>
        <v>0.74864406779661019</v>
      </c>
      <c r="V53" s="355">
        <f t="shared" ca="1" si="48"/>
        <v>0.72787234042553195</v>
      </c>
      <c r="W53" s="355">
        <f t="shared" ca="1" si="48"/>
        <v>0.7140236686390532</v>
      </c>
      <c r="X53" s="355">
        <f t="shared" ca="1" si="48"/>
        <v>0.73681818181818182</v>
      </c>
      <c r="Y53" s="355">
        <f t="shared" ca="1" si="48"/>
        <v>0.71235294117647063</v>
      </c>
      <c r="Z53" s="355">
        <f t="shared" ca="1" si="48"/>
        <v>0.76076923076923075</v>
      </c>
      <c r="AA53" s="355">
        <f t="shared" ca="1" si="48"/>
        <v>0.72393939393939399</v>
      </c>
      <c r="AB53" s="355">
        <f t="shared" ca="1" si="48"/>
        <v>0.71888888888888891</v>
      </c>
      <c r="AC53" s="355">
        <f t="shared" ca="1" si="48"/>
        <v>0.77945848375451265</v>
      </c>
      <c r="AD53" s="355">
        <f t="shared" ca="1" si="48"/>
        <v>0.74880597014925376</v>
      </c>
      <c r="AE53" s="355">
        <f t="shared" ca="1" si="48"/>
        <v>0.75176308539944903</v>
      </c>
      <c r="AF53" s="355">
        <f t="shared" ca="1" si="48"/>
        <v>0.7544897959183674</v>
      </c>
      <c r="AG53" s="355">
        <f t="shared" ca="1" si="48"/>
        <v>0.75666666666666671</v>
      </c>
      <c r="AH53" s="355">
        <f t="shared" ca="1" si="48"/>
        <v>0.7513822894168467</v>
      </c>
      <c r="AI53" s="355">
        <f t="shared" ca="1" si="48"/>
        <v>0.76043478260869568</v>
      </c>
      <c r="AJ53" s="355">
        <f t="shared" ca="1" si="48"/>
        <v>0.7551908396946565</v>
      </c>
      <c r="AK53" s="355">
        <f t="shared" ref="AK53:BE53" ca="1" si="49">IF(ISNUMBER(AK52/AK46),AK52/AK46,"n/a")</f>
        <v>0.75701252236135952</v>
      </c>
      <c r="AL53" s="355">
        <f t="shared" ca="1" si="49"/>
        <v>0.7647079037800687</v>
      </c>
      <c r="AM53" s="355">
        <f t="shared" ca="1" si="49"/>
        <v>0.76057324840764329</v>
      </c>
      <c r="AN53" s="355">
        <f t="shared" ca="1" si="49"/>
        <v>0.75684365781710916</v>
      </c>
      <c r="AO53" s="355" t="str">
        <f t="shared" si="49"/>
        <v>n/a</v>
      </c>
      <c r="AP53" s="355">
        <f t="shared" ca="1" si="49"/>
        <v>0.54764705882352938</v>
      </c>
      <c r="AQ53" s="355">
        <f t="shared" ca="1" si="49"/>
        <v>0.67</v>
      </c>
      <c r="AR53" s="355">
        <f t="shared" ca="1" si="49"/>
        <v>0.66619047619047622</v>
      </c>
      <c r="AS53" s="355">
        <f t="shared" ca="1" si="49"/>
        <v>0.70976878612716765</v>
      </c>
      <c r="AT53" s="355">
        <f t="shared" ca="1" si="49"/>
        <v>0.72201520912547523</v>
      </c>
      <c r="AU53" s="355">
        <f t="shared" ca="1" si="49"/>
        <v>0.73928961748633881</v>
      </c>
      <c r="AV53" s="355">
        <f t="shared" ca="1" si="49"/>
        <v>0.72045936395759713</v>
      </c>
      <c r="AW53" s="355">
        <f t="shared" ca="1" si="49"/>
        <v>0.73179948586118249</v>
      </c>
      <c r="AX53" s="355">
        <f t="shared" ca="1" si="49"/>
        <v>0.75861538461538458</v>
      </c>
      <c r="AY53" s="355">
        <f t="shared" ca="1" si="49"/>
        <v>0.75407843137254904</v>
      </c>
      <c r="AZ53" s="355">
        <f t="shared" ca="1" si="49"/>
        <v>0.75745849297573431</v>
      </c>
      <c r="BA53" s="355">
        <f t="shared" ca="1" si="49"/>
        <v>0.76050847457627113</v>
      </c>
      <c r="BB53" s="355"/>
      <c r="BC53" s="355">
        <f t="shared" ca="1" si="49"/>
        <v>0.68313432835820898</v>
      </c>
      <c r="BD53" s="355">
        <f t="shared" ca="1" si="49"/>
        <v>0.72863152559553979</v>
      </c>
      <c r="BE53" s="355">
        <f t="shared" ca="1" si="49"/>
        <v>0.75791023842917249</v>
      </c>
    </row>
    <row r="54" spans="2:57">
      <c r="E54" s="330"/>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O54" s="325"/>
      <c r="BC54" s="325"/>
      <c r="BD54" s="325"/>
      <c r="BE54" s="325"/>
    </row>
    <row r="55" spans="2:57">
      <c r="B55" s="4" t="s">
        <v>82</v>
      </c>
      <c r="E55" s="354">
        <f ca="1">SUM(Sales!F51,Marketing!F54)</f>
        <v>23298.75</v>
      </c>
      <c r="F55" s="354">
        <f ca="1">SUM(Sales!G51,Marketing!G54)</f>
        <v>53806.25</v>
      </c>
      <c r="G55" s="354">
        <f ca="1">SUM(Sales!H51,Marketing!H54)</f>
        <v>88666.25</v>
      </c>
      <c r="H55" s="354">
        <f ca="1">SUM(Sales!I51,Marketing!I54)</f>
        <v>77945</v>
      </c>
      <c r="I55" s="354">
        <f ca="1">SUM(Sales!J51,Marketing!J54)</f>
        <v>74385</v>
      </c>
      <c r="J55" s="354">
        <f ca="1">SUM(Sales!K51,Marketing!K54)</f>
        <v>118790</v>
      </c>
      <c r="K55" s="354">
        <f ca="1">SUM(Sales!L51,Marketing!L54)</f>
        <v>125538.75</v>
      </c>
      <c r="L55" s="354">
        <f ca="1">SUM(Sales!M51,Marketing!M54)</f>
        <v>120918.75</v>
      </c>
      <c r="M55" s="354">
        <f ca="1">SUM(Sales!N51,Marketing!N54)</f>
        <v>158655</v>
      </c>
      <c r="N55" s="354">
        <f ca="1">SUM(Sales!O51,Marketing!O54)</f>
        <v>132055</v>
      </c>
      <c r="O55" s="354">
        <f ca="1">SUM(Sales!P51,Marketing!P54)</f>
        <v>143418.75</v>
      </c>
      <c r="P55" s="354">
        <f ca="1">SUM(Sales!Q51,Marketing!Q54)</f>
        <v>179022.5</v>
      </c>
      <c r="Q55" s="354">
        <f ca="1">SUM(Sales!R51,Marketing!R54)</f>
        <v>161009.46250000002</v>
      </c>
      <c r="R55" s="354">
        <f ca="1">SUM(Sales!S51,Marketing!S54)</f>
        <v>176239.63750000001</v>
      </c>
      <c r="S55" s="354">
        <f ca="1">SUM(Sales!T51,Marketing!T54)</f>
        <v>197895.58749999999</v>
      </c>
      <c r="T55" s="354">
        <f ca="1">SUM(Sales!U51,Marketing!U54)</f>
        <v>190231.3</v>
      </c>
      <c r="U55" s="354">
        <f ca="1">SUM(Sales!V51,Marketing!V54)</f>
        <v>188001.3</v>
      </c>
      <c r="V55" s="354">
        <f ca="1">SUM(Sales!W51,Marketing!W54)</f>
        <v>214967.25</v>
      </c>
      <c r="W55" s="354">
        <f ca="1">SUM(Sales!X51,Marketing!X54)</f>
        <v>192550.16249999998</v>
      </c>
      <c r="X55" s="354">
        <f ca="1">SUM(Sales!Y51,Marketing!Y54)</f>
        <v>204586.41249999998</v>
      </c>
      <c r="Y55" s="354">
        <f ca="1">SUM(Sales!Z51,Marketing!Z54)</f>
        <v>241490.30000000002</v>
      </c>
      <c r="Z55" s="354">
        <f ca="1">SUM(Sales!AA51,Marketing!AA54)</f>
        <v>212580.3</v>
      </c>
      <c r="AA55" s="354">
        <f ca="1">SUM(Sales!AB51,Marketing!AB54)</f>
        <v>216648.61250000002</v>
      </c>
      <c r="AB55" s="354">
        <f ca="1">SUM(Sales!AC51,Marketing!AC54)</f>
        <v>261035.67500000002</v>
      </c>
      <c r="AC55" s="354">
        <f ca="1">SUM(Sales!AD51,Marketing!AD54)</f>
        <v>236005.67500000002</v>
      </c>
      <c r="AD55" s="354">
        <f ca="1">SUM(Sales!AE51,Marketing!AE54)</f>
        <v>256572.0625</v>
      </c>
      <c r="AE55" s="354">
        <f ca="1">SUM(Sales!AF51,Marketing!AF54)</f>
        <v>291089.5625</v>
      </c>
      <c r="AF55" s="354">
        <f ca="1">SUM(Sales!AG51,Marketing!AG54)</f>
        <v>265386.52500000002</v>
      </c>
      <c r="AG55" s="354">
        <f ca="1">SUM(Sales!AH51,Marketing!AH54)</f>
        <v>283645.27500000002</v>
      </c>
      <c r="AH55" s="354">
        <f ca="1">SUM(Sales!AI51,Marketing!AI54)</f>
        <v>308655.27500000002</v>
      </c>
      <c r="AI55" s="354">
        <f ca="1">SUM(Sales!AJ51,Marketing!AJ54)</f>
        <v>285055.27500000002</v>
      </c>
      <c r="AJ55" s="354">
        <f ca="1">SUM(Sales!AK51,Marketing!AK54)</f>
        <v>304431.66249999998</v>
      </c>
      <c r="AK55" s="354">
        <f ca="1">SUM(Sales!AL51,Marketing!AL54)</f>
        <v>339646.80000000005</v>
      </c>
      <c r="AL55" s="354">
        <f ca="1">SUM(Sales!AM51,Marketing!AM54)</f>
        <v>313256.80000000005</v>
      </c>
      <c r="AM55" s="354">
        <f ca="1">SUM(Sales!AN51,Marketing!AN54)</f>
        <v>332775.55000000005</v>
      </c>
      <c r="AN55" s="354">
        <f ca="1">SUM(Sales!AO51,Marketing!AO54)</f>
        <v>358542.51250000007</v>
      </c>
      <c r="AO55" s="354"/>
      <c r="AP55" s="354">
        <f ca="1">SUM(Sales!AQ51,Marketing!AQ54)</f>
        <v>165771.25</v>
      </c>
      <c r="AQ55" s="354">
        <f ca="1">SUM(Sales!AR51,Marketing!AR54)</f>
        <v>271120</v>
      </c>
      <c r="AR55" s="354">
        <f ca="1">SUM(Sales!AS51,Marketing!AS54)</f>
        <v>405112.5</v>
      </c>
      <c r="AS55" s="354">
        <f ca="1">SUM(Sales!AT51,Marketing!AT54)</f>
        <v>454496.25</v>
      </c>
      <c r="AT55" s="354">
        <f ca="1">SUM(Sales!AU51,Marketing!AU54)</f>
        <v>535144.6875</v>
      </c>
      <c r="AU55" s="354">
        <f ca="1">SUM(Sales!AV51,Marketing!AV54)</f>
        <v>593199.85</v>
      </c>
      <c r="AV55" s="354">
        <f ca="1">SUM(Sales!AW51,Marketing!AW54)</f>
        <v>638626.875</v>
      </c>
      <c r="AW55" s="354">
        <f ca="1">SUM(Sales!AX51,Marketing!AX54)</f>
        <v>690264.58749999991</v>
      </c>
      <c r="AX55" s="354">
        <f ca="1">SUM(Sales!AY51,Marketing!AY54)</f>
        <v>783667.3</v>
      </c>
      <c r="AY55" s="354">
        <f ca="1">SUM(Sales!AZ51,Marketing!AZ54)</f>
        <v>857687.07500000007</v>
      </c>
      <c r="AZ55" s="354">
        <f ca="1">SUM(Sales!BA51,Marketing!BA54)</f>
        <v>929133.73750000005</v>
      </c>
      <c r="BA55" s="354">
        <f ca="1">SUM(Sales!BB51,Marketing!BB54)</f>
        <v>1004574.8625</v>
      </c>
      <c r="BB55" s="354"/>
      <c r="BC55" s="354">
        <f ca="1">SUM(Sales!BD51,Marketing!BD54)</f>
        <v>1296500</v>
      </c>
      <c r="BD55" s="354">
        <f ca="1">SUM(Sales!BE51,Marketing!BE54)</f>
        <v>2457236</v>
      </c>
      <c r="BE55" s="354">
        <f ca="1">SUM(Sales!BF51,Marketing!BF54)</f>
        <v>3575062.9750000006</v>
      </c>
    </row>
    <row r="56" spans="2:57">
      <c r="E56" s="330"/>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O56" s="325"/>
      <c r="BC56" s="325"/>
      <c r="BD56" s="325"/>
      <c r="BE56" s="325"/>
    </row>
    <row r="57" spans="2:57">
      <c r="B57" s="353" t="s">
        <v>81</v>
      </c>
      <c r="C57" s="353"/>
      <c r="D57" s="353"/>
      <c r="E57" s="352">
        <v>0</v>
      </c>
      <c r="F57" s="351">
        <v>0</v>
      </c>
      <c r="G57" s="350">
        <f t="shared" ref="G57:AN57" ca="1" si="50">IFERROR(SUM(E55:G55)/SUM(E6:G6), 0)</f>
        <v>165771.25</v>
      </c>
      <c r="H57" s="350">
        <f t="shared" ca="1" si="50"/>
        <v>110208.75</v>
      </c>
      <c r="I57" s="350">
        <f t="shared" ca="1" si="50"/>
        <v>240996.25</v>
      </c>
      <c r="J57" s="350">
        <f t="shared" ca="1" si="50"/>
        <v>271120</v>
      </c>
      <c r="K57" s="350">
        <f t="shared" ca="1" si="50"/>
        <v>159356.875</v>
      </c>
      <c r="L57" s="350">
        <f t="shared" ca="1" si="50"/>
        <v>182623.75</v>
      </c>
      <c r="M57" s="350">
        <f t="shared" ca="1" si="50"/>
        <v>135037.5</v>
      </c>
      <c r="N57" s="350">
        <f t="shared" ca="1" si="50"/>
        <v>137209.58333333334</v>
      </c>
      <c r="O57" s="350">
        <f t="shared" ca="1" si="50"/>
        <v>144709.58333333334</v>
      </c>
      <c r="P57" s="350">
        <f t="shared" ca="1" si="50"/>
        <v>151498.75</v>
      </c>
      <c r="Q57" s="350">
        <f t="shared" ca="1" si="50"/>
        <v>483450.71250000002</v>
      </c>
      <c r="R57" s="350">
        <f t="shared" ca="1" si="50"/>
        <v>129067.90000000001</v>
      </c>
      <c r="S57" s="350">
        <f t="shared" ca="1" si="50"/>
        <v>133786.171875</v>
      </c>
      <c r="T57" s="350">
        <f t="shared" ca="1" si="50"/>
        <v>112873.30499999998</v>
      </c>
      <c r="U57" s="350">
        <f t="shared" ca="1" si="50"/>
        <v>192042.72916666666</v>
      </c>
      <c r="V57" s="350">
        <f t="shared" ca="1" si="50"/>
        <v>148299.96249999999</v>
      </c>
      <c r="W57" s="350">
        <f t="shared" ca="1" si="50"/>
        <v>99253.11874999998</v>
      </c>
      <c r="X57" s="350">
        <f t="shared" ca="1" si="50"/>
        <v>87443.403571428571</v>
      </c>
      <c r="Y57" s="350">
        <f t="shared" ca="1" si="50"/>
        <v>70958.541666666672</v>
      </c>
      <c r="Z57" s="350">
        <f t="shared" ca="1" si="50"/>
        <v>94093.858928571426</v>
      </c>
      <c r="AA57" s="350">
        <f t="shared" ca="1" si="50"/>
        <v>74524.356944444444</v>
      </c>
      <c r="AB57" s="350">
        <f t="shared" ca="1" si="50"/>
        <v>69026.458750000005</v>
      </c>
      <c r="AC57" s="350">
        <f t="shared" ca="1" si="50"/>
        <v>79298.884722222225</v>
      </c>
      <c r="AD57" s="350">
        <f t="shared" ca="1" si="50"/>
        <v>94201.676562500012</v>
      </c>
      <c r="AE57" s="350">
        <f t="shared" ca="1" si="50"/>
        <v>130611.21666666667</v>
      </c>
      <c r="AF57" s="350">
        <f t="shared" ca="1" si="50"/>
        <v>90338.683333333334</v>
      </c>
      <c r="AG57" s="350">
        <f t="shared" ca="1" si="50"/>
        <v>93346.818055555559</v>
      </c>
      <c r="AH57" s="350">
        <f t="shared" ca="1" si="50"/>
        <v>85768.707500000004</v>
      </c>
      <c r="AI57" s="350">
        <f t="shared" ca="1" si="50"/>
        <v>87735.582500000004</v>
      </c>
      <c r="AJ57" s="350">
        <f t="shared" ca="1" si="50"/>
        <v>81649.292045454553</v>
      </c>
      <c r="AK57" s="350">
        <f t="shared" ca="1" si="50"/>
        <v>84466.703409090915</v>
      </c>
      <c r="AL57" s="350">
        <f t="shared" ca="1" si="50"/>
        <v>87030.478409090909</v>
      </c>
      <c r="AM57" s="350">
        <f t="shared" ca="1" si="50"/>
        <v>89607.195454545465</v>
      </c>
      <c r="AN57" s="350">
        <f t="shared" ca="1" si="50"/>
        <v>83714.571875000009</v>
      </c>
      <c r="AO57" s="345"/>
      <c r="AP57" s="349">
        <f t="shared" ref="AP57:BA57" ca="1" si="51">IFERROR(AP55/AP6, 0)</f>
        <v>165771.25</v>
      </c>
      <c r="AQ57" s="349">
        <f t="shared" ca="1" si="51"/>
        <v>271120</v>
      </c>
      <c r="AR57" s="349">
        <f t="shared" ca="1" si="51"/>
        <v>135037.5</v>
      </c>
      <c r="AS57" s="349">
        <f t="shared" ca="1" si="51"/>
        <v>151498.75</v>
      </c>
      <c r="AT57" s="349">
        <f t="shared" ca="1" si="51"/>
        <v>133786.171875</v>
      </c>
      <c r="AU57" s="349">
        <f t="shared" ca="1" si="51"/>
        <v>148299.96249999999</v>
      </c>
      <c r="AV57" s="349">
        <f t="shared" ca="1" si="51"/>
        <v>70958.541666666672</v>
      </c>
      <c r="AW57" s="349">
        <f t="shared" ca="1" si="51"/>
        <v>69026.458749999991</v>
      </c>
      <c r="AX57" s="349">
        <f t="shared" ca="1" si="51"/>
        <v>130611.21666666667</v>
      </c>
      <c r="AY57" s="349">
        <f t="shared" ca="1" si="51"/>
        <v>85768.707500000004</v>
      </c>
      <c r="AZ57" s="349">
        <f t="shared" ca="1" si="51"/>
        <v>84466.703409090915</v>
      </c>
      <c r="BA57" s="349">
        <f t="shared" ca="1" si="51"/>
        <v>83714.571875000009</v>
      </c>
      <c r="BB57" s="90"/>
      <c r="BC57" s="348" t="s">
        <v>80</v>
      </c>
      <c r="BD57" s="348" t="s">
        <v>80</v>
      </c>
      <c r="BE57" s="348" t="s">
        <v>80</v>
      </c>
    </row>
    <row r="58" spans="2:57">
      <c r="B58" s="325"/>
      <c r="C58" s="325"/>
      <c r="D58" s="325"/>
      <c r="E58" s="515"/>
      <c r="F58" s="516"/>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345"/>
      <c r="AP58" s="342"/>
      <c r="AQ58" s="342"/>
      <c r="AR58" s="342"/>
      <c r="AS58" s="342"/>
      <c r="AT58" s="342"/>
      <c r="AU58" s="342"/>
      <c r="AV58" s="342"/>
      <c r="AW58" s="342"/>
      <c r="AX58" s="342"/>
      <c r="AY58" s="342"/>
      <c r="AZ58" s="342"/>
      <c r="BA58" s="342"/>
      <c r="BB58" s="90"/>
      <c r="BC58" s="518"/>
      <c r="BD58" s="518"/>
      <c r="BE58" s="518"/>
    </row>
    <row r="59" spans="2:57">
      <c r="B59" s="1" t="s">
        <v>79</v>
      </c>
      <c r="E59" s="347">
        <v>0</v>
      </c>
      <c r="F59" s="347">
        <v>0</v>
      </c>
      <c r="G59" s="347">
        <v>0</v>
      </c>
      <c r="H59" s="347">
        <v>0</v>
      </c>
      <c r="I59" s="347">
        <v>0</v>
      </c>
      <c r="J59" s="347">
        <v>0</v>
      </c>
      <c r="K59" s="347">
        <v>0</v>
      </c>
      <c r="L59" s="347">
        <v>0</v>
      </c>
      <c r="M59" s="347">
        <v>0</v>
      </c>
      <c r="N59" s="347">
        <v>0</v>
      </c>
      <c r="O59" s="347">
        <v>0</v>
      </c>
      <c r="P59" s="343">
        <f t="shared" ref="P59:AN59" ca="1" si="52">IFERROR(SUM(E55:P55)/SUM(E6:P6), 0)</f>
        <v>162062.5</v>
      </c>
      <c r="Q59" s="343">
        <f t="shared" ca="1" si="52"/>
        <v>179276.33906249999</v>
      </c>
      <c r="R59" s="343">
        <f t="shared" ca="1" si="52"/>
        <v>155664.40999999997</v>
      </c>
      <c r="S59" s="343">
        <f t="shared" ca="1" si="52"/>
        <v>151443.03977272726</v>
      </c>
      <c r="T59" s="343">
        <f t="shared" ca="1" si="52"/>
        <v>161650.88522727272</v>
      </c>
      <c r="U59" s="343">
        <f t="shared" ca="1" si="52"/>
        <v>157648.00312499999</v>
      </c>
      <c r="V59" s="343">
        <f t="shared" ca="1" si="52"/>
        <v>141996.66339285715</v>
      </c>
      <c r="W59" s="343">
        <f t="shared" ca="1" si="52"/>
        <v>136997.64666666667</v>
      </c>
      <c r="X59" s="343">
        <f t="shared" ca="1" si="52"/>
        <v>125801.90367647061</v>
      </c>
      <c r="Y59" s="343">
        <f t="shared" ca="1" si="52"/>
        <v>111073.38312500001</v>
      </c>
      <c r="Z59" s="343">
        <f t="shared" ca="1" si="52"/>
        <v>121157.52434210529</v>
      </c>
      <c r="AA59" s="343">
        <f t="shared" ca="1" si="52"/>
        <v>103270.55760869566</v>
      </c>
      <c r="AB59" s="343">
        <f t="shared" ca="1" si="52"/>
        <v>91008.740740740745</v>
      </c>
      <c r="AC59" s="343">
        <f t="shared" ca="1" si="52"/>
        <v>93786.378240740742</v>
      </c>
      <c r="AD59" s="343">
        <f t="shared" ca="1" si="52"/>
        <v>96761.653240740736</v>
      </c>
      <c r="AE59" s="343">
        <f t="shared" ca="1" si="52"/>
        <v>93302.021120689649</v>
      </c>
      <c r="AF59" s="343">
        <f t="shared" ca="1" si="52"/>
        <v>89706.897983870964</v>
      </c>
      <c r="AG59" s="343">
        <f t="shared" ca="1" si="52"/>
        <v>87168.418560606064</v>
      </c>
      <c r="AH59" s="343">
        <f t="shared" ca="1" si="52"/>
        <v>84864.166785714289</v>
      </c>
      <c r="AI59" s="343">
        <f t="shared" ca="1" si="52"/>
        <v>87507.17</v>
      </c>
      <c r="AJ59" s="343">
        <f t="shared" ca="1" si="52"/>
        <v>85475.572972972965</v>
      </c>
      <c r="AK59" s="343">
        <f t="shared" ca="1" si="52"/>
        <v>88128.451351351352</v>
      </c>
      <c r="AL59" s="343">
        <f t="shared" ca="1" si="52"/>
        <v>86190.492307692286</v>
      </c>
      <c r="AM59" s="343">
        <f t="shared" ca="1" si="52"/>
        <v>89168.106089743567</v>
      </c>
      <c r="AN59" s="343">
        <f t="shared" ca="1" si="52"/>
        <v>91668.281410256401</v>
      </c>
      <c r="AO59" s="345"/>
      <c r="AP59" s="344">
        <v>0</v>
      </c>
      <c r="AQ59" s="344">
        <v>0</v>
      </c>
      <c r="AR59" s="344">
        <v>0</v>
      </c>
      <c r="AS59" s="343">
        <f t="shared" ref="AS59:BA59" ca="1" si="53">IFERROR(SUM(AP55:AS55)/SUM(AP6:AS6), 0)</f>
        <v>162062.5</v>
      </c>
      <c r="AT59" s="343">
        <f t="shared" ca="1" si="53"/>
        <v>151443.03977272726</v>
      </c>
      <c r="AU59" s="343">
        <f t="shared" ca="1" si="53"/>
        <v>141996.66339285715</v>
      </c>
      <c r="AV59" s="343">
        <f t="shared" ca="1" si="53"/>
        <v>111073.38312500001</v>
      </c>
      <c r="AW59" s="343">
        <f t="shared" ca="1" si="53"/>
        <v>91008.740740740745</v>
      </c>
      <c r="AX59" s="343">
        <f t="shared" ca="1" si="53"/>
        <v>93302.021120689649</v>
      </c>
      <c r="AY59" s="343">
        <f t="shared" ca="1" si="53"/>
        <v>84864.166785714289</v>
      </c>
      <c r="AZ59" s="343">
        <f t="shared" ca="1" si="53"/>
        <v>88128.451351351352</v>
      </c>
      <c r="BA59" s="343">
        <f t="shared" ca="1" si="53"/>
        <v>91668.281410256401</v>
      </c>
      <c r="BB59" s="90"/>
      <c r="BC59" s="342">
        <f ca="1">IFERROR(BC55/BC6, 0)</f>
        <v>162062.5</v>
      </c>
      <c r="BD59" s="342">
        <f ca="1">IFERROR(BD55/BD6, 0)</f>
        <v>91008.740740740745</v>
      </c>
      <c r="BE59" s="342">
        <f ca="1">IFERROR(BE55/BE6, 0)</f>
        <v>91668.28141025643</v>
      </c>
    </row>
    <row r="60" spans="2:57">
      <c r="E60" s="347"/>
      <c r="F60" s="347"/>
      <c r="G60" s="347"/>
      <c r="H60" s="347"/>
      <c r="I60" s="347"/>
      <c r="J60" s="347"/>
      <c r="K60" s="347"/>
      <c r="L60" s="347"/>
      <c r="M60" s="347"/>
      <c r="N60" s="347"/>
      <c r="O60" s="347"/>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5"/>
      <c r="AP60" s="344"/>
      <c r="AQ60" s="344"/>
      <c r="AR60" s="344"/>
      <c r="AS60" s="343"/>
      <c r="AT60" s="343"/>
      <c r="AU60" s="343"/>
      <c r="AV60" s="343"/>
      <c r="AW60" s="343"/>
      <c r="AX60" s="343"/>
      <c r="AY60" s="343"/>
      <c r="AZ60" s="343"/>
      <c r="BA60" s="343"/>
      <c r="BB60" s="90"/>
      <c r="BC60" s="342"/>
      <c r="BD60" s="342"/>
      <c r="BE60" s="342"/>
    </row>
    <row r="61" spans="2:57">
      <c r="B61" s="40" t="s">
        <v>239</v>
      </c>
      <c r="C61" s="40"/>
      <c r="D61" s="40"/>
      <c r="E61" s="340" t="str">
        <f t="shared" ref="E61:AN61" ca="1" si="54">IFERROR(E55/E48,"n/a")</f>
        <v>n/a</v>
      </c>
      <c r="F61" s="340">
        <f t="shared" ca="1" si="54"/>
        <v>7.3707191780821919</v>
      </c>
      <c r="G61" s="340">
        <f t="shared" ca="1" si="54"/>
        <v>27.708203125000001</v>
      </c>
      <c r="H61" s="340">
        <f t="shared" ca="1" si="54"/>
        <v>6.837280701754386</v>
      </c>
      <c r="I61" s="340">
        <f t="shared" ca="1" si="54"/>
        <v>9.071341463414635</v>
      </c>
      <c r="J61" s="340">
        <f t="shared" ca="1" si="54"/>
        <v>11.879</v>
      </c>
      <c r="K61" s="340">
        <f t="shared" ca="1" si="54"/>
        <v>4.7552556818181815</v>
      </c>
      <c r="L61" s="340">
        <f t="shared" ca="1" si="54"/>
        <v>6.0459375</v>
      </c>
      <c r="M61" s="340">
        <f t="shared" ca="1" si="54"/>
        <v>5.1344660194174754</v>
      </c>
      <c r="N61" s="340">
        <f t="shared" ca="1" si="54"/>
        <v>2.9944444444444445</v>
      </c>
      <c r="O61" s="340">
        <f t="shared" ca="1" si="54"/>
        <v>3.6308544303797468</v>
      </c>
      <c r="P61" s="340">
        <f t="shared" ca="1" si="54"/>
        <v>3.4897173489278752</v>
      </c>
      <c r="Q61" s="340">
        <f t="shared" ca="1" si="54"/>
        <v>3.1143029497098649</v>
      </c>
      <c r="R61" s="340">
        <f t="shared" ca="1" si="54"/>
        <v>2.2308814873417724</v>
      </c>
      <c r="S61" s="340">
        <f t="shared" ca="1" si="54"/>
        <v>2.5502008698453609</v>
      </c>
      <c r="T61" s="340">
        <f t="shared" ca="1" si="54"/>
        <v>2.1840562571756599</v>
      </c>
      <c r="U61" s="340">
        <f t="shared" ca="1" si="54"/>
        <v>1.9461832298136645</v>
      </c>
      <c r="V61" s="340">
        <f t="shared" ca="1" si="54"/>
        <v>1.91082</v>
      </c>
      <c r="W61" s="340">
        <f t="shared" ca="1" si="54"/>
        <v>1.4532087735849055</v>
      </c>
      <c r="X61" s="340">
        <f t="shared" ca="1" si="54"/>
        <v>1.4407493838028167</v>
      </c>
      <c r="Y61" s="340">
        <f t="shared" ca="1" si="54"/>
        <v>1.3967050318102952</v>
      </c>
      <c r="Z61" s="340">
        <f t="shared" ca="1" si="54"/>
        <v>1.2302100694444444</v>
      </c>
      <c r="AA61" s="340">
        <f t="shared" ca="1" si="54"/>
        <v>1.0336288764312977</v>
      </c>
      <c r="AB61" s="340">
        <f t="shared" ca="1" si="54"/>
        <v>1.0813408243579123</v>
      </c>
      <c r="AC61" s="340">
        <f t="shared" ca="1" si="54"/>
        <v>1.0029990437739058</v>
      </c>
      <c r="AD61" s="340">
        <f t="shared" ca="1" si="54"/>
        <v>0.93537026066350715</v>
      </c>
      <c r="AE61" s="340">
        <f t="shared" ca="1" si="54"/>
        <v>0.97582823499832383</v>
      </c>
      <c r="AF61" s="340">
        <f t="shared" ca="1" si="54"/>
        <v>0.82112167388613866</v>
      </c>
      <c r="AG61" s="340">
        <f t="shared" ca="1" si="54"/>
        <v>0.81695067684331801</v>
      </c>
      <c r="AH61" s="340">
        <f t="shared" ca="1" si="54"/>
        <v>0.81160997896397591</v>
      </c>
      <c r="AI61" s="340">
        <f t="shared" ca="1" si="54"/>
        <v>0.71068380703066569</v>
      </c>
      <c r="AJ61" s="340">
        <f t="shared" ca="1" si="54"/>
        <v>0.70405102335800185</v>
      </c>
      <c r="AK61" s="340">
        <f t="shared" ca="1" si="54"/>
        <v>0.73468916288124608</v>
      </c>
      <c r="AL61" s="340">
        <f t="shared" ca="1" si="54"/>
        <v>0.64482667764512158</v>
      </c>
      <c r="AM61" s="340">
        <f t="shared" ca="1" si="54"/>
        <v>0.63798993481595101</v>
      </c>
      <c r="AN61" s="340">
        <f t="shared" ca="1" si="54"/>
        <v>0.63956923385658238</v>
      </c>
      <c r="AO61" s="341"/>
      <c r="AP61" s="340">
        <f t="shared" ref="AP61:BA61" ca="1" si="55">IFERROR(AP55/AP48,"n/a")</f>
        <v>15.787738095238096</v>
      </c>
      <c r="AQ61" s="340">
        <f t="shared" ca="1" si="55"/>
        <v>9.1594594594594589</v>
      </c>
      <c r="AR61" s="340">
        <f t="shared" ca="1" si="55"/>
        <v>5.2407826649417855</v>
      </c>
      <c r="AS61" s="340">
        <f t="shared" ca="1" si="55"/>
        <v>3.3691345441067457</v>
      </c>
      <c r="AT61" s="340">
        <f t="shared" ca="1" si="55"/>
        <v>2.5691055568891024</v>
      </c>
      <c r="AU61" s="340">
        <f t="shared" ca="1" si="55"/>
        <v>2.0027003713706955</v>
      </c>
      <c r="AV61" s="340">
        <f t="shared" ca="1" si="55"/>
        <v>1.4274181381314259</v>
      </c>
      <c r="AW61" s="340">
        <f t="shared" ca="1" si="55"/>
        <v>1.1065479119910226</v>
      </c>
      <c r="AX61" s="340">
        <f t="shared" ca="1" si="55"/>
        <v>0.97000532244089621</v>
      </c>
      <c r="AY61" s="340">
        <f t="shared" ca="1" si="55"/>
        <v>0.81630063291139243</v>
      </c>
      <c r="AZ61" s="340">
        <f t="shared" ca="1" si="55"/>
        <v>0.71703483369347121</v>
      </c>
      <c r="BA61" s="340">
        <f t="shared" ca="1" si="55"/>
        <v>0.64067274394132656</v>
      </c>
      <c r="BB61" s="341"/>
      <c r="BC61" s="340">
        <f ca="1">IFERROR(BC55/BC48,"n/a")</f>
        <v>5.1387237415774871</v>
      </c>
      <c r="BD61" s="340">
        <f ca="1">IFERROR(BD55/BD48,"n/a")</f>
        <v>1.5594567493812275</v>
      </c>
      <c r="BE61" s="340">
        <f ca="1">IFERROR(BE55/BE48,"n/a")</f>
        <v>0.75704365894460457</v>
      </c>
    </row>
    <row r="62" spans="2:57">
      <c r="E62" s="330"/>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O62" s="325"/>
      <c r="BC62" s="325"/>
      <c r="BD62" s="325"/>
      <c r="BE62" s="325"/>
    </row>
    <row r="63" spans="2:57">
      <c r="B63" s="339" t="s">
        <v>78</v>
      </c>
      <c r="E63" s="330"/>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O63" s="325"/>
      <c r="BC63" s="337"/>
      <c r="BD63" s="337"/>
    </row>
    <row r="64" spans="2:57">
      <c r="B64" s="4"/>
      <c r="E64" s="330"/>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O64" s="325"/>
    </row>
    <row r="65" spans="2:56">
      <c r="B65" s="338"/>
      <c r="E65" s="330"/>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O65" s="325"/>
    </row>
    <row r="66" spans="2:56">
      <c r="B66" s="338"/>
      <c r="E66" s="330"/>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O66" s="325"/>
    </row>
    <row r="67" spans="2:56">
      <c r="E67" s="330"/>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O67" s="325"/>
    </row>
    <row r="68" spans="2:56">
      <c r="E68" s="330"/>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O68" s="325"/>
    </row>
    <row r="69" spans="2:56">
      <c r="E69" s="330"/>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O69" s="325"/>
    </row>
    <row r="70" spans="2:56">
      <c r="E70" s="330"/>
      <c r="F70" s="329"/>
      <c r="G70" s="329"/>
      <c r="H70" s="329"/>
      <c r="I70" s="329"/>
      <c r="J70" s="329"/>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c r="AH70" s="329"/>
      <c r="AI70" s="329"/>
      <c r="AJ70" s="329"/>
      <c r="AK70" s="329"/>
      <c r="AO70" s="325"/>
    </row>
    <row r="71" spans="2:56">
      <c r="E71" s="330"/>
      <c r="F71" s="329"/>
      <c r="G71" s="329"/>
      <c r="H71" s="329"/>
      <c r="I71" s="329"/>
      <c r="J71" s="329"/>
      <c r="K71" s="329"/>
      <c r="L71" s="329"/>
      <c r="M71" s="329"/>
      <c r="N71" s="329"/>
      <c r="O71" s="329"/>
      <c r="P71" s="329"/>
      <c r="Q71" s="329"/>
      <c r="R71" s="329"/>
      <c r="S71" s="329"/>
      <c r="T71" s="329"/>
      <c r="U71" s="329"/>
      <c r="V71" s="329"/>
      <c r="W71" s="329"/>
      <c r="X71" s="329"/>
      <c r="Y71" s="329"/>
      <c r="Z71" s="329"/>
      <c r="AA71" s="329"/>
      <c r="AB71" s="329"/>
      <c r="AC71" s="329"/>
      <c r="AD71" s="329"/>
      <c r="AE71" s="329"/>
      <c r="AF71" s="329"/>
      <c r="AG71" s="329"/>
      <c r="AH71" s="329"/>
      <c r="AI71" s="329"/>
      <c r="AJ71" s="329"/>
      <c r="AK71" s="329"/>
      <c r="AO71" s="325"/>
      <c r="BD71" s="337"/>
    </row>
    <row r="72" spans="2:56">
      <c r="E72" s="330"/>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329"/>
      <c r="AG72" s="329"/>
      <c r="AH72" s="329"/>
      <c r="AI72" s="329"/>
      <c r="AJ72" s="329"/>
      <c r="AK72" s="329"/>
      <c r="AO72" s="325"/>
      <c r="BD72" s="337"/>
    </row>
    <row r="73" spans="2:56">
      <c r="E73" s="330"/>
      <c r="F73" s="329"/>
      <c r="G73" s="329"/>
      <c r="H73" s="329"/>
      <c r="I73" s="329"/>
      <c r="J73" s="329"/>
      <c r="K73" s="329"/>
      <c r="L73" s="329"/>
      <c r="M73" s="329"/>
      <c r="N73" s="329"/>
      <c r="O73" s="329"/>
      <c r="P73" s="329"/>
      <c r="Q73" s="329"/>
      <c r="R73" s="329"/>
      <c r="S73" s="329"/>
      <c r="T73" s="329"/>
      <c r="U73" s="329"/>
      <c r="V73" s="329"/>
      <c r="W73" s="329"/>
      <c r="X73" s="329"/>
      <c r="Y73" s="329"/>
      <c r="Z73" s="329"/>
      <c r="AA73" s="329"/>
      <c r="AB73" s="329"/>
      <c r="AC73" s="329"/>
      <c r="AD73" s="329"/>
      <c r="AE73" s="329"/>
      <c r="AF73" s="329"/>
      <c r="AG73" s="329"/>
      <c r="AH73" s="329"/>
      <c r="AI73" s="329"/>
      <c r="AJ73" s="329"/>
      <c r="AK73" s="329"/>
      <c r="AO73" s="325"/>
    </row>
    <row r="74" spans="2:56">
      <c r="E74" s="330"/>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O74" s="325"/>
    </row>
    <row r="75" spans="2:56">
      <c r="E75" s="330"/>
      <c r="F75" s="329"/>
      <c r="G75" s="329"/>
      <c r="H75" s="329"/>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O75" s="325"/>
    </row>
    <row r="76" spans="2:56">
      <c r="E76" s="330"/>
      <c r="F76" s="329"/>
      <c r="G76" s="329"/>
      <c r="H76" s="329"/>
      <c r="I76" s="329"/>
      <c r="J76" s="329"/>
      <c r="K76" s="329"/>
      <c r="L76" s="329"/>
      <c r="M76" s="329"/>
      <c r="N76" s="329"/>
      <c r="O76" s="329"/>
      <c r="P76" s="329"/>
      <c r="Q76" s="329"/>
      <c r="R76" s="329"/>
      <c r="S76" s="329"/>
      <c r="T76" s="329"/>
      <c r="U76" s="329"/>
      <c r="V76" s="329"/>
      <c r="W76" s="329"/>
      <c r="X76" s="329"/>
      <c r="Y76" s="329"/>
      <c r="Z76" s="329"/>
      <c r="AA76" s="329"/>
      <c r="AB76" s="329"/>
      <c r="AC76" s="329"/>
      <c r="AD76" s="329"/>
      <c r="AE76" s="329"/>
      <c r="AF76" s="329"/>
      <c r="AG76" s="329"/>
      <c r="AH76" s="329"/>
      <c r="AI76" s="329"/>
      <c r="AJ76" s="329"/>
      <c r="AK76" s="329"/>
      <c r="AO76" s="325"/>
    </row>
    <row r="77" spans="2:56">
      <c r="E77" s="330"/>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row>
    <row r="78" spans="2:56">
      <c r="E78" s="330"/>
      <c r="F78" s="329"/>
      <c r="G78" s="329"/>
      <c r="H78" s="329"/>
      <c r="I78" s="329"/>
      <c r="J78" s="329"/>
      <c r="K78" s="329"/>
      <c r="L78" s="329"/>
      <c r="M78" s="329"/>
      <c r="N78" s="329"/>
      <c r="O78" s="329"/>
      <c r="P78" s="329"/>
      <c r="Q78" s="329"/>
      <c r="R78" s="329"/>
      <c r="S78" s="329"/>
      <c r="T78" s="329"/>
      <c r="U78" s="329"/>
      <c r="V78" s="329"/>
      <c r="W78" s="329"/>
      <c r="X78" s="329"/>
      <c r="Y78" s="329"/>
      <c r="Z78" s="329"/>
      <c r="AA78" s="329"/>
      <c r="AB78" s="329"/>
      <c r="AC78" s="329"/>
      <c r="AD78" s="329"/>
      <c r="AE78" s="329"/>
      <c r="AF78" s="329"/>
      <c r="AG78" s="329"/>
      <c r="AH78" s="329"/>
      <c r="AI78" s="329"/>
      <c r="AJ78" s="329"/>
      <c r="AK78" s="329"/>
    </row>
    <row r="79" spans="2:56">
      <c r="E79" s="330"/>
      <c r="F79" s="329"/>
      <c r="G79" s="329"/>
      <c r="H79" s="329"/>
      <c r="I79" s="329"/>
      <c r="J79" s="329"/>
      <c r="K79" s="329"/>
      <c r="L79" s="329"/>
      <c r="M79" s="329"/>
      <c r="N79" s="329"/>
      <c r="O79" s="329"/>
      <c r="P79" s="329"/>
      <c r="Q79" s="329"/>
      <c r="R79" s="329"/>
      <c r="S79" s="329"/>
      <c r="T79" s="329"/>
      <c r="U79" s="329"/>
      <c r="V79" s="329"/>
      <c r="W79" s="329"/>
      <c r="X79" s="329"/>
      <c r="Y79" s="329"/>
      <c r="Z79" s="329"/>
      <c r="AA79" s="329"/>
      <c r="AB79" s="329"/>
      <c r="AC79" s="329"/>
      <c r="AD79" s="329"/>
      <c r="AE79" s="329"/>
      <c r="AF79" s="329"/>
      <c r="AG79" s="329"/>
      <c r="AH79" s="329"/>
      <c r="AI79" s="329"/>
      <c r="AJ79" s="329"/>
      <c r="AK79" s="329"/>
    </row>
    <row r="80" spans="2:56">
      <c r="E80" s="330"/>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29"/>
      <c r="AF80" s="329"/>
      <c r="AG80" s="329"/>
      <c r="AH80" s="329"/>
      <c r="AI80" s="329"/>
      <c r="AJ80" s="329"/>
      <c r="AK80" s="329"/>
    </row>
    <row r="81" spans="5:37">
      <c r="E81" s="330"/>
      <c r="F81" s="329"/>
      <c r="G81" s="329"/>
      <c r="H81" s="329"/>
      <c r="I81" s="329"/>
      <c r="J81" s="329"/>
      <c r="K81" s="329"/>
      <c r="L81" s="329"/>
      <c r="M81" s="329"/>
      <c r="N81" s="329"/>
      <c r="O81" s="329"/>
      <c r="P81" s="329"/>
      <c r="Q81" s="329"/>
      <c r="R81" s="329"/>
      <c r="S81" s="329"/>
      <c r="T81" s="329"/>
      <c r="U81" s="329"/>
      <c r="V81" s="329"/>
      <c r="W81" s="329"/>
      <c r="X81" s="329"/>
      <c r="Y81" s="329"/>
      <c r="Z81" s="329"/>
      <c r="AA81" s="329"/>
      <c r="AB81" s="329"/>
      <c r="AC81" s="329"/>
      <c r="AD81" s="329"/>
      <c r="AE81" s="329"/>
      <c r="AF81" s="329"/>
      <c r="AG81" s="329"/>
      <c r="AH81" s="329"/>
      <c r="AI81" s="329"/>
      <c r="AJ81" s="329"/>
      <c r="AK81" s="329"/>
    </row>
    <row r="82" spans="5:37">
      <c r="E82" s="330"/>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29"/>
      <c r="AF82" s="329"/>
      <c r="AG82" s="329"/>
      <c r="AH82" s="329"/>
      <c r="AI82" s="329"/>
      <c r="AJ82" s="329"/>
      <c r="AK82" s="329"/>
    </row>
    <row r="83" spans="5:37">
      <c r="E83" s="330"/>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29"/>
      <c r="AK83" s="329"/>
    </row>
    <row r="84" spans="5:37">
      <c r="E84" s="330"/>
      <c r="F84" s="329"/>
      <c r="G84" s="329"/>
      <c r="H84" s="329"/>
      <c r="I84" s="329"/>
      <c r="J84" s="329"/>
      <c r="K84" s="329"/>
      <c r="L84" s="329"/>
      <c r="M84" s="329"/>
      <c r="N84" s="329"/>
      <c r="O84" s="329"/>
      <c r="P84" s="329"/>
      <c r="Q84" s="329"/>
      <c r="R84" s="329"/>
      <c r="S84" s="329"/>
      <c r="T84" s="329"/>
      <c r="U84" s="329"/>
      <c r="V84" s="329"/>
      <c r="W84" s="329"/>
      <c r="X84" s="329"/>
      <c r="Y84" s="329"/>
      <c r="Z84" s="329"/>
      <c r="AA84" s="329"/>
      <c r="AB84" s="329"/>
      <c r="AC84" s="329"/>
      <c r="AD84" s="329"/>
      <c r="AE84" s="329"/>
      <c r="AF84" s="329"/>
      <c r="AG84" s="329"/>
      <c r="AH84" s="329"/>
      <c r="AI84" s="329"/>
      <c r="AJ84" s="329"/>
      <c r="AK84" s="329"/>
    </row>
    <row r="85" spans="5:37">
      <c r="E85" s="330"/>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row>
    <row r="86" spans="5:37">
      <c r="E86" s="330"/>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row>
    <row r="87" spans="5:37">
      <c r="E87" s="330"/>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row>
    <row r="88" spans="5:37">
      <c r="E88" s="330"/>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row>
    <row r="89" spans="5:37">
      <c r="E89" s="330"/>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row>
    <row r="90" spans="5:37">
      <c r="E90" s="330"/>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row>
    <row r="91" spans="5:37">
      <c r="E91" s="330"/>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row>
    <row r="92" spans="5:37">
      <c r="E92" s="330"/>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row>
    <row r="93" spans="5:37">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spans="5:37">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100" spans="5:48">
      <c r="E100" s="334"/>
      <c r="F100" s="325"/>
      <c r="G100" s="325"/>
      <c r="H100" s="333"/>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5"/>
      <c r="AU100" s="325"/>
      <c r="AV100" s="325"/>
    </row>
    <row r="101" spans="5:48">
      <c r="E101" s="331"/>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E101" s="331"/>
      <c r="AF101" s="331"/>
      <c r="AG101" s="331"/>
      <c r="AH101" s="331"/>
      <c r="AI101" s="331"/>
      <c r="AJ101" s="331"/>
      <c r="AK101" s="331"/>
      <c r="AL101" s="325"/>
      <c r="AM101" s="325"/>
      <c r="AN101" s="325"/>
      <c r="AO101" s="325"/>
      <c r="AP101" s="325"/>
      <c r="AQ101" s="325"/>
      <c r="AR101" s="325"/>
      <c r="AS101" s="325"/>
      <c r="AT101" s="325"/>
      <c r="AU101" s="325"/>
      <c r="AV101" s="325"/>
    </row>
    <row r="102" spans="5:48">
      <c r="E102" s="327"/>
      <c r="F102" s="326"/>
      <c r="G102" s="326"/>
      <c r="H102" s="326"/>
      <c r="I102" s="326"/>
      <c r="J102" s="326"/>
      <c r="K102" s="326"/>
      <c r="L102" s="326"/>
      <c r="M102" s="326"/>
      <c r="N102" s="326"/>
      <c r="O102" s="326"/>
      <c r="P102" s="326"/>
      <c r="Q102" s="326"/>
      <c r="R102" s="326"/>
      <c r="S102" s="326"/>
      <c r="T102" s="326"/>
      <c r="U102" s="326"/>
      <c r="V102" s="326"/>
      <c r="W102" s="326"/>
      <c r="X102" s="326"/>
      <c r="Y102" s="326"/>
      <c r="Z102" s="326"/>
      <c r="AA102" s="326"/>
      <c r="AB102" s="326"/>
      <c r="AC102" s="326"/>
      <c r="AD102" s="326"/>
      <c r="AE102" s="326"/>
      <c r="AF102" s="326"/>
      <c r="AG102" s="326"/>
      <c r="AH102" s="326"/>
      <c r="AI102" s="326"/>
      <c r="AJ102" s="326"/>
      <c r="AK102" s="326"/>
      <c r="AL102" s="325"/>
      <c r="AM102" s="325"/>
      <c r="AN102" s="325"/>
      <c r="AO102" s="325"/>
      <c r="AP102" s="325"/>
      <c r="AQ102" s="325"/>
      <c r="AR102" s="325"/>
      <c r="AS102" s="325"/>
      <c r="AT102" s="325"/>
      <c r="AU102" s="325"/>
      <c r="AV102" s="325"/>
    </row>
    <row r="103" spans="5:48">
      <c r="E103" s="332"/>
      <c r="F103" s="332"/>
      <c r="G103" s="332"/>
      <c r="H103" s="332"/>
      <c r="I103" s="332"/>
      <c r="J103" s="332"/>
      <c r="K103" s="332"/>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25"/>
      <c r="AM103" s="325"/>
      <c r="AN103" s="325"/>
      <c r="AO103" s="325"/>
      <c r="AP103" s="325"/>
      <c r="AQ103" s="325"/>
      <c r="AR103" s="325"/>
      <c r="AS103" s="325"/>
      <c r="AT103" s="325"/>
      <c r="AU103" s="325"/>
      <c r="AV103" s="325"/>
    </row>
    <row r="104" spans="5:48">
      <c r="E104" s="332"/>
      <c r="F104" s="332"/>
      <c r="G104" s="332"/>
      <c r="H104" s="332"/>
      <c r="I104" s="332"/>
      <c r="J104" s="332"/>
      <c r="K104" s="332"/>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25"/>
      <c r="AM104" s="325"/>
      <c r="AN104" s="325"/>
      <c r="AO104" s="325"/>
      <c r="AP104" s="325"/>
      <c r="AQ104" s="325"/>
      <c r="AR104" s="325"/>
      <c r="AS104" s="325"/>
      <c r="AT104" s="325"/>
      <c r="AU104" s="325"/>
      <c r="AV104" s="325"/>
    </row>
    <row r="105" spans="5:48">
      <c r="E105" s="331"/>
      <c r="F105" s="331"/>
      <c r="G105" s="331"/>
      <c r="H105" s="331"/>
      <c r="I105" s="331"/>
      <c r="J105" s="331"/>
      <c r="K105" s="331"/>
      <c r="L105" s="331"/>
      <c r="M105" s="331"/>
      <c r="N105" s="331"/>
      <c r="O105" s="331"/>
      <c r="P105" s="331"/>
      <c r="Q105" s="331"/>
      <c r="R105" s="331"/>
      <c r="S105" s="331"/>
      <c r="T105" s="331"/>
      <c r="U105" s="331"/>
      <c r="V105" s="331"/>
      <c r="W105" s="331"/>
      <c r="X105" s="331"/>
      <c r="Y105" s="331"/>
      <c r="Z105" s="331"/>
      <c r="AA105" s="331"/>
      <c r="AB105" s="331"/>
      <c r="AC105" s="331"/>
      <c r="AD105" s="331"/>
      <c r="AE105" s="331"/>
      <c r="AF105" s="331"/>
      <c r="AG105" s="331"/>
      <c r="AH105" s="331"/>
      <c r="AI105" s="331"/>
      <c r="AJ105" s="331"/>
      <c r="AK105" s="331"/>
      <c r="AL105" s="325"/>
      <c r="AM105" s="325"/>
      <c r="AN105" s="325"/>
      <c r="AO105" s="325"/>
      <c r="AP105" s="325"/>
      <c r="AQ105" s="325"/>
      <c r="AR105" s="325"/>
      <c r="AS105" s="325"/>
      <c r="AT105" s="325"/>
      <c r="AU105" s="325"/>
      <c r="AV105" s="325"/>
    </row>
    <row r="106" spans="5:48">
      <c r="E106" s="327"/>
      <c r="F106" s="326"/>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5"/>
      <c r="AM106" s="325"/>
      <c r="AN106" s="325"/>
      <c r="AO106" s="325"/>
      <c r="AP106" s="325"/>
      <c r="AQ106" s="325"/>
      <c r="AR106" s="325"/>
      <c r="AS106" s="325"/>
      <c r="AT106" s="325"/>
      <c r="AU106" s="325"/>
      <c r="AV106" s="325"/>
    </row>
    <row r="107" spans="5:48">
      <c r="E107" s="327"/>
      <c r="F107" s="326"/>
      <c r="G107" s="326"/>
      <c r="H107" s="326"/>
      <c r="I107" s="326"/>
      <c r="J107" s="326"/>
      <c r="K107" s="326"/>
      <c r="L107" s="326"/>
      <c r="M107" s="326"/>
      <c r="N107" s="326"/>
      <c r="O107" s="326"/>
      <c r="P107" s="326"/>
      <c r="Q107" s="326"/>
      <c r="R107" s="326"/>
      <c r="S107" s="326"/>
      <c r="T107" s="326"/>
      <c r="U107" s="326"/>
      <c r="V107" s="326"/>
      <c r="W107" s="326"/>
      <c r="X107" s="326"/>
      <c r="Y107" s="326"/>
      <c r="Z107" s="326"/>
      <c r="AA107" s="326"/>
      <c r="AB107" s="326"/>
      <c r="AC107" s="326"/>
      <c r="AD107" s="326"/>
      <c r="AE107" s="326"/>
      <c r="AF107" s="326"/>
      <c r="AG107" s="326"/>
      <c r="AH107" s="326"/>
      <c r="AI107" s="326"/>
      <c r="AJ107" s="326"/>
      <c r="AK107" s="326"/>
      <c r="AL107" s="325"/>
      <c r="AM107" s="325"/>
      <c r="AN107" s="325"/>
      <c r="AO107" s="325"/>
      <c r="AP107" s="325"/>
      <c r="AQ107" s="325"/>
      <c r="AR107" s="325"/>
      <c r="AS107" s="325"/>
      <c r="AT107" s="325"/>
      <c r="AU107" s="325"/>
      <c r="AV107" s="325"/>
    </row>
    <row r="108" spans="5:48">
      <c r="E108" s="327"/>
      <c r="F108" s="326"/>
      <c r="G108" s="326"/>
      <c r="H108" s="326"/>
      <c r="I108" s="326"/>
      <c r="J108" s="326"/>
      <c r="K108" s="326"/>
      <c r="L108" s="326"/>
      <c r="M108" s="326"/>
      <c r="N108" s="326"/>
      <c r="O108" s="326"/>
      <c r="P108" s="326"/>
      <c r="Q108" s="326"/>
      <c r="R108" s="326"/>
      <c r="S108" s="326"/>
      <c r="T108" s="326"/>
      <c r="U108" s="326"/>
      <c r="V108" s="326"/>
      <c r="W108" s="326"/>
      <c r="X108" s="326"/>
      <c r="Y108" s="326"/>
      <c r="Z108" s="326"/>
      <c r="AA108" s="326"/>
      <c r="AB108" s="326"/>
      <c r="AC108" s="326"/>
      <c r="AD108" s="326"/>
      <c r="AE108" s="326"/>
      <c r="AF108" s="326"/>
      <c r="AG108" s="326"/>
      <c r="AH108" s="326"/>
      <c r="AI108" s="326"/>
      <c r="AJ108" s="326"/>
      <c r="AK108" s="326"/>
      <c r="AL108" s="325"/>
      <c r="AM108" s="325"/>
      <c r="AN108" s="325"/>
      <c r="AO108" s="325"/>
      <c r="AP108" s="325"/>
      <c r="AQ108" s="325"/>
      <c r="AR108" s="325"/>
      <c r="AS108" s="325"/>
      <c r="AT108" s="325"/>
      <c r="AU108" s="325"/>
      <c r="AV108" s="325"/>
    </row>
    <row r="109" spans="5:48">
      <c r="E109" s="330"/>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row>
    <row r="110" spans="5:48">
      <c r="E110" s="330"/>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row>
    <row r="111" spans="5:48">
      <c r="E111" s="330"/>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row>
    <row r="112" spans="5:48">
      <c r="E112" s="330"/>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row>
    <row r="113" spans="5:37">
      <c r="E113" s="330"/>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row>
    <row r="114" spans="5:37">
      <c r="E114" s="330"/>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row>
    <row r="115" spans="5:37">
      <c r="E115" s="330"/>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row>
    <row r="116" spans="5:37">
      <c r="E116" s="330"/>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row>
    <row r="117" spans="5:37">
      <c r="E117" s="330"/>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29"/>
      <c r="AD117" s="329"/>
      <c r="AE117" s="329"/>
      <c r="AF117" s="329"/>
      <c r="AG117" s="329"/>
      <c r="AH117" s="329"/>
      <c r="AI117" s="329"/>
      <c r="AJ117" s="329"/>
      <c r="AK117" s="329"/>
    </row>
    <row r="118" spans="5:37">
      <c r="E118" s="330"/>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29"/>
      <c r="AD118" s="329"/>
      <c r="AE118" s="329"/>
      <c r="AF118" s="329"/>
      <c r="AG118" s="329"/>
      <c r="AH118" s="329"/>
      <c r="AI118" s="329"/>
      <c r="AJ118" s="329"/>
      <c r="AK118" s="329"/>
    </row>
    <row r="119" spans="5:37">
      <c r="E119" s="330"/>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29"/>
      <c r="AD119" s="329"/>
      <c r="AE119" s="329"/>
      <c r="AF119" s="329"/>
      <c r="AG119" s="329"/>
      <c r="AH119" s="329"/>
      <c r="AI119" s="329"/>
      <c r="AJ119" s="329"/>
      <c r="AK119" s="329"/>
    </row>
    <row r="120" spans="5:37">
      <c r="E120" s="330"/>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329"/>
      <c r="AE120" s="329"/>
      <c r="AF120" s="329"/>
      <c r="AG120" s="329"/>
      <c r="AH120" s="329"/>
      <c r="AI120" s="329"/>
      <c r="AJ120" s="329"/>
      <c r="AK120" s="329"/>
    </row>
    <row r="121" spans="5:37">
      <c r="E121" s="330"/>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329"/>
      <c r="AE121" s="329"/>
      <c r="AF121" s="329"/>
      <c r="AG121" s="329"/>
      <c r="AH121" s="329"/>
      <c r="AI121" s="329"/>
      <c r="AJ121" s="329"/>
      <c r="AK121" s="329"/>
    </row>
    <row r="122" spans="5:37">
      <c r="E122" s="330"/>
      <c r="F122" s="329"/>
      <c r="G122" s="329"/>
      <c r="H122" s="329"/>
      <c r="I122" s="329"/>
      <c r="J122" s="329"/>
      <c r="K122" s="329"/>
      <c r="L122" s="329"/>
      <c r="M122" s="329"/>
      <c r="N122" s="329"/>
      <c r="O122" s="329"/>
      <c r="P122" s="329"/>
      <c r="Q122" s="329"/>
      <c r="R122" s="329"/>
      <c r="S122" s="329"/>
      <c r="T122" s="329"/>
      <c r="U122" s="329"/>
      <c r="V122" s="329"/>
      <c r="W122" s="329"/>
      <c r="X122" s="329"/>
      <c r="Y122" s="329"/>
      <c r="Z122" s="329"/>
      <c r="AA122" s="329"/>
      <c r="AB122" s="329"/>
      <c r="AC122" s="329"/>
      <c r="AD122" s="329"/>
      <c r="AE122" s="329"/>
      <c r="AF122" s="329"/>
      <c r="AG122" s="329"/>
      <c r="AH122" s="329"/>
      <c r="AI122" s="329"/>
      <c r="AJ122" s="329"/>
      <c r="AK122" s="329"/>
    </row>
    <row r="123" spans="5:37">
      <c r="E123" s="330"/>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29"/>
      <c r="AK123" s="329"/>
    </row>
    <row r="124" spans="5:37">
      <c r="E124" s="330"/>
      <c r="F124" s="329"/>
      <c r="G124" s="329"/>
      <c r="H124" s="329"/>
      <c r="I124" s="329"/>
      <c r="J124" s="329"/>
      <c r="K124" s="329"/>
      <c r="L124" s="329"/>
      <c r="M124" s="329"/>
      <c r="N124" s="329"/>
      <c r="O124" s="329"/>
      <c r="P124" s="329"/>
      <c r="Q124" s="329"/>
      <c r="R124" s="329"/>
      <c r="S124" s="329"/>
      <c r="T124" s="329"/>
      <c r="U124" s="329"/>
      <c r="V124" s="329"/>
      <c r="W124" s="329"/>
      <c r="X124" s="329"/>
      <c r="Y124" s="329"/>
      <c r="Z124" s="329"/>
      <c r="AA124" s="329"/>
      <c r="AB124" s="329"/>
      <c r="AC124" s="329"/>
      <c r="AD124" s="329"/>
      <c r="AE124" s="329"/>
      <c r="AF124" s="329"/>
      <c r="AG124" s="329"/>
      <c r="AH124" s="329"/>
      <c r="AI124" s="329"/>
      <c r="AJ124" s="329"/>
      <c r="AK124" s="329"/>
    </row>
    <row r="125" spans="5:37">
      <c r="E125" s="330"/>
      <c r="F125" s="329"/>
      <c r="G125" s="329"/>
      <c r="H125" s="329"/>
      <c r="I125" s="329"/>
      <c r="J125" s="329"/>
      <c r="K125" s="329"/>
      <c r="L125" s="329"/>
      <c r="M125" s="329"/>
      <c r="N125" s="329"/>
      <c r="O125" s="329"/>
      <c r="P125" s="329"/>
      <c r="Q125" s="329"/>
      <c r="R125" s="329"/>
      <c r="S125" s="329"/>
      <c r="T125" s="329"/>
      <c r="U125" s="329"/>
      <c r="V125" s="329"/>
      <c r="W125" s="329"/>
      <c r="X125" s="329"/>
      <c r="Y125" s="329"/>
      <c r="Z125" s="329"/>
      <c r="AA125" s="329"/>
      <c r="AB125" s="329"/>
      <c r="AC125" s="329"/>
      <c r="AD125" s="329"/>
      <c r="AE125" s="329"/>
      <c r="AF125" s="329"/>
      <c r="AG125" s="329"/>
      <c r="AH125" s="329"/>
      <c r="AI125" s="329"/>
      <c r="AJ125" s="329"/>
      <c r="AK125" s="329"/>
    </row>
    <row r="126" spans="5:37">
      <c r="E126" s="330"/>
      <c r="F126" s="329"/>
      <c r="G126" s="329"/>
      <c r="H126" s="329"/>
      <c r="I126" s="329"/>
      <c r="J126" s="329"/>
      <c r="K126" s="329"/>
      <c r="L126" s="329"/>
      <c r="M126" s="329"/>
      <c r="N126" s="329"/>
      <c r="O126" s="329"/>
      <c r="P126" s="329"/>
      <c r="Q126" s="329"/>
      <c r="R126" s="329"/>
      <c r="S126" s="329"/>
      <c r="T126" s="329"/>
      <c r="U126" s="329"/>
      <c r="V126" s="329"/>
      <c r="W126" s="329"/>
      <c r="X126" s="329"/>
      <c r="Y126" s="329"/>
      <c r="Z126" s="329"/>
      <c r="AA126" s="329"/>
      <c r="AB126" s="329"/>
      <c r="AC126" s="329"/>
      <c r="AD126" s="329"/>
      <c r="AE126" s="329"/>
      <c r="AF126" s="329"/>
      <c r="AG126" s="329"/>
      <c r="AH126" s="329"/>
      <c r="AI126" s="329"/>
      <c r="AJ126" s="329"/>
      <c r="AK126" s="329"/>
    </row>
    <row r="127" spans="5:37">
      <c r="E127" s="330"/>
      <c r="F127" s="329"/>
      <c r="G127" s="329"/>
      <c r="H127" s="329"/>
      <c r="I127" s="329"/>
      <c r="J127" s="329"/>
      <c r="K127" s="329"/>
      <c r="L127" s="329"/>
      <c r="M127" s="329"/>
      <c r="N127" s="329"/>
      <c r="O127" s="329"/>
      <c r="P127" s="329"/>
      <c r="Q127" s="329"/>
      <c r="R127" s="329"/>
      <c r="S127" s="329"/>
      <c r="T127" s="329"/>
      <c r="U127" s="329"/>
      <c r="V127" s="329"/>
      <c r="W127" s="329"/>
      <c r="X127" s="329"/>
      <c r="Y127" s="329"/>
      <c r="Z127" s="329"/>
      <c r="AA127" s="329"/>
      <c r="AB127" s="329"/>
      <c r="AC127" s="329"/>
      <c r="AD127" s="329"/>
      <c r="AE127" s="329"/>
      <c r="AF127" s="329"/>
      <c r="AG127" s="329"/>
      <c r="AH127" s="329"/>
      <c r="AI127" s="329"/>
      <c r="AJ127" s="329"/>
      <c r="AK127" s="329"/>
    </row>
    <row r="128" spans="5:37">
      <c r="E128" s="330"/>
      <c r="F128" s="329"/>
      <c r="G128" s="329"/>
      <c r="H128" s="329"/>
      <c r="I128" s="329"/>
      <c r="J128" s="329"/>
      <c r="K128" s="329"/>
      <c r="L128" s="329"/>
      <c r="M128" s="329"/>
      <c r="N128" s="329"/>
      <c r="O128" s="329"/>
      <c r="P128" s="329"/>
      <c r="Q128" s="329"/>
      <c r="R128" s="329"/>
      <c r="S128" s="329"/>
      <c r="T128" s="329"/>
      <c r="U128" s="329"/>
      <c r="V128" s="329"/>
      <c r="W128" s="329"/>
      <c r="X128" s="329"/>
      <c r="Y128" s="329"/>
      <c r="Z128" s="329"/>
      <c r="AA128" s="329"/>
      <c r="AB128" s="329"/>
      <c r="AC128" s="329"/>
      <c r="AD128" s="329"/>
      <c r="AE128" s="329"/>
      <c r="AF128" s="329"/>
      <c r="AG128" s="329"/>
      <c r="AH128" s="329"/>
      <c r="AI128" s="329"/>
      <c r="AJ128" s="329"/>
      <c r="AK128" s="329"/>
    </row>
    <row r="129" spans="3:45">
      <c r="E129" s="330"/>
      <c r="F129" s="329"/>
      <c r="G129" s="329"/>
      <c r="H129" s="329"/>
      <c r="I129" s="329"/>
      <c r="J129" s="329"/>
      <c r="K129" s="329"/>
      <c r="L129" s="329"/>
      <c r="M129" s="329"/>
      <c r="N129" s="329"/>
      <c r="O129" s="329"/>
      <c r="P129" s="329"/>
      <c r="Q129" s="329"/>
      <c r="R129" s="329"/>
      <c r="S129" s="329"/>
      <c r="T129" s="329"/>
      <c r="U129" s="329"/>
      <c r="V129" s="329"/>
      <c r="W129" s="329"/>
      <c r="X129" s="329"/>
      <c r="Y129" s="329"/>
      <c r="Z129" s="329"/>
      <c r="AA129" s="329"/>
      <c r="AB129" s="329"/>
      <c r="AC129" s="329"/>
      <c r="AD129" s="329"/>
      <c r="AE129" s="329"/>
      <c r="AF129" s="329"/>
      <c r="AG129" s="329"/>
      <c r="AH129" s="329"/>
      <c r="AI129" s="329"/>
      <c r="AJ129" s="329"/>
      <c r="AK129" s="329"/>
    </row>
    <row r="130" spans="3:45">
      <c r="E130" s="330"/>
      <c r="F130" s="329"/>
      <c r="G130" s="329"/>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row>
    <row r="131" spans="3:45">
      <c r="E131" s="330"/>
      <c r="F131" s="329"/>
      <c r="G131" s="329"/>
      <c r="H131" s="329"/>
      <c r="I131" s="329"/>
      <c r="J131" s="329"/>
      <c r="K131" s="329"/>
      <c r="L131" s="329"/>
      <c r="M131" s="329"/>
      <c r="N131" s="329"/>
      <c r="O131" s="329"/>
      <c r="P131" s="329"/>
      <c r="Q131" s="329"/>
      <c r="R131" s="329"/>
      <c r="S131" s="329"/>
      <c r="T131" s="329"/>
      <c r="U131" s="329"/>
      <c r="V131" s="329"/>
      <c r="W131" s="329"/>
      <c r="X131" s="329"/>
      <c r="Y131" s="329"/>
      <c r="Z131" s="329"/>
      <c r="AA131" s="329"/>
      <c r="AB131" s="329"/>
      <c r="AC131" s="329"/>
      <c r="AD131" s="329"/>
      <c r="AE131" s="329"/>
      <c r="AF131" s="329"/>
      <c r="AG131" s="329"/>
      <c r="AH131" s="329"/>
      <c r="AI131" s="329"/>
      <c r="AJ131" s="329"/>
      <c r="AK131" s="329"/>
    </row>
    <row r="132" spans="3:45">
      <c r="E132" s="330"/>
      <c r="F132" s="329"/>
      <c r="G132" s="329"/>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row>
    <row r="133" spans="3:45">
      <c r="E133" s="330"/>
      <c r="F133" s="329"/>
      <c r="G133" s="329"/>
      <c r="H133" s="329"/>
      <c r="I133" s="329"/>
      <c r="J133" s="329"/>
      <c r="K133" s="329"/>
      <c r="L133" s="329"/>
      <c r="M133" s="329"/>
      <c r="N133" s="329"/>
      <c r="O133" s="329"/>
      <c r="P133" s="329"/>
      <c r="Q133" s="329"/>
      <c r="R133" s="329"/>
      <c r="S133" s="329"/>
      <c r="T133" s="329"/>
      <c r="U133" s="329"/>
      <c r="V133" s="329"/>
      <c r="W133" s="329"/>
      <c r="X133" s="329"/>
      <c r="Y133" s="329"/>
      <c r="Z133" s="329"/>
      <c r="AA133" s="329"/>
      <c r="AB133" s="329"/>
      <c r="AC133" s="329"/>
      <c r="AD133" s="329"/>
      <c r="AE133" s="329"/>
      <c r="AF133" s="329"/>
      <c r="AG133" s="329"/>
      <c r="AH133" s="329"/>
      <c r="AI133" s="329"/>
      <c r="AJ133" s="329"/>
      <c r="AK133" s="329"/>
    </row>
    <row r="134" spans="3:45">
      <c r="E134" s="330"/>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row>
    <row r="135" spans="3:45">
      <c r="E135" s="330"/>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row>
    <row r="136" spans="3:45">
      <c r="E136" s="330"/>
      <c r="F136" s="329"/>
      <c r="G136" s="329"/>
      <c r="H136" s="329"/>
      <c r="I136" s="329"/>
      <c r="J136" s="329"/>
      <c r="K136" s="329"/>
      <c r="L136" s="329"/>
      <c r="M136" s="329"/>
      <c r="N136" s="329"/>
      <c r="O136" s="329"/>
      <c r="P136" s="329"/>
      <c r="Q136" s="329"/>
      <c r="R136" s="329"/>
      <c r="S136" s="329"/>
      <c r="T136" s="329"/>
      <c r="U136" s="329"/>
      <c r="V136" s="329"/>
      <c r="W136" s="329"/>
      <c r="X136" s="329"/>
      <c r="Y136" s="329"/>
      <c r="Z136" s="329"/>
      <c r="AA136" s="329"/>
      <c r="AB136" s="329"/>
      <c r="AC136" s="329"/>
      <c r="AD136" s="329"/>
      <c r="AE136" s="329"/>
      <c r="AF136" s="329"/>
      <c r="AG136" s="329"/>
      <c r="AH136" s="329"/>
      <c r="AI136" s="329"/>
      <c r="AJ136" s="329"/>
      <c r="AK136" s="329"/>
    </row>
    <row r="137" spans="3:45">
      <c r="E137" s="334"/>
      <c r="F137" s="325"/>
      <c r="G137" s="325"/>
      <c r="H137" s="333"/>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c r="AF137" s="325"/>
      <c r="AG137" s="325"/>
      <c r="AH137" s="325"/>
      <c r="AI137" s="325"/>
      <c r="AJ137" s="325"/>
      <c r="AK137" s="325"/>
      <c r="AL137" s="325"/>
      <c r="AM137" s="325"/>
      <c r="AN137" s="325"/>
      <c r="AO137" s="325"/>
      <c r="AP137" s="325"/>
      <c r="AQ137" s="325"/>
      <c r="AR137" s="325"/>
      <c r="AS137" s="325"/>
    </row>
    <row r="138" spans="3:45">
      <c r="E138" s="327"/>
      <c r="F138" s="326"/>
      <c r="G138" s="326"/>
      <c r="H138" s="326"/>
      <c r="I138" s="326"/>
      <c r="J138" s="326"/>
      <c r="K138" s="326"/>
      <c r="L138" s="326"/>
      <c r="M138" s="326"/>
      <c r="N138" s="326"/>
      <c r="O138" s="326"/>
      <c r="P138" s="326"/>
      <c r="Q138" s="326"/>
      <c r="R138" s="326"/>
      <c r="S138" s="326"/>
      <c r="T138" s="326"/>
      <c r="U138" s="326"/>
      <c r="V138" s="326"/>
      <c r="W138" s="326"/>
      <c r="X138" s="326"/>
      <c r="Y138" s="326"/>
      <c r="Z138" s="326"/>
      <c r="AA138" s="326"/>
      <c r="AB138" s="326"/>
      <c r="AC138" s="326"/>
      <c r="AD138" s="326"/>
      <c r="AE138" s="326"/>
      <c r="AF138" s="326"/>
      <c r="AG138" s="326"/>
      <c r="AH138" s="326"/>
      <c r="AI138" s="326"/>
      <c r="AJ138" s="326"/>
      <c r="AK138" s="326"/>
      <c r="AL138" s="325"/>
      <c r="AM138" s="325"/>
      <c r="AN138" s="325"/>
      <c r="AO138" s="325"/>
      <c r="AP138" s="325"/>
      <c r="AQ138" s="325"/>
      <c r="AR138" s="325"/>
      <c r="AS138" s="325"/>
    </row>
    <row r="139" spans="3:45">
      <c r="E139" s="334"/>
      <c r="F139" s="325"/>
      <c r="G139" s="325"/>
      <c r="H139" s="333"/>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5"/>
      <c r="AN139" s="325"/>
      <c r="AO139" s="325"/>
      <c r="AP139" s="325"/>
      <c r="AQ139" s="325"/>
      <c r="AR139" s="325"/>
      <c r="AS139" s="325"/>
    </row>
    <row r="140" spans="3:45">
      <c r="E140" s="334"/>
      <c r="F140" s="325"/>
      <c r="G140" s="325"/>
      <c r="H140" s="333"/>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c r="AF140" s="325"/>
      <c r="AG140" s="325"/>
      <c r="AH140" s="325"/>
      <c r="AI140" s="325"/>
      <c r="AJ140" s="325"/>
      <c r="AK140" s="325"/>
      <c r="AL140" s="325"/>
      <c r="AM140" s="325"/>
      <c r="AN140" s="325"/>
      <c r="AO140" s="325"/>
      <c r="AP140" s="325"/>
      <c r="AQ140" s="325"/>
      <c r="AR140" s="325"/>
      <c r="AS140" s="325"/>
    </row>
    <row r="141" spans="3:45">
      <c r="E141" s="334"/>
      <c r="F141" s="325"/>
      <c r="G141" s="325"/>
      <c r="H141" s="333"/>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c r="AF141" s="325"/>
      <c r="AG141" s="325"/>
      <c r="AH141" s="325"/>
      <c r="AI141" s="325"/>
      <c r="AJ141" s="325"/>
      <c r="AK141" s="325"/>
      <c r="AL141" s="325"/>
      <c r="AM141" s="325"/>
      <c r="AN141" s="325"/>
      <c r="AO141" s="325"/>
      <c r="AP141" s="325"/>
      <c r="AQ141" s="325"/>
      <c r="AR141" s="325"/>
      <c r="AS141" s="325"/>
    </row>
    <row r="142" spans="3:45">
      <c r="E142" s="334"/>
      <c r="F142" s="325"/>
      <c r="G142" s="325"/>
      <c r="H142" s="333"/>
      <c r="I142" s="325"/>
      <c r="J142" s="325"/>
      <c r="K142" s="325"/>
      <c r="L142" s="325"/>
      <c r="M142" s="325"/>
      <c r="N142" s="325"/>
      <c r="O142" s="325"/>
      <c r="P142" s="325"/>
      <c r="Q142" s="325"/>
      <c r="R142" s="325"/>
      <c r="S142" s="325"/>
      <c r="T142" s="325"/>
      <c r="U142" s="325"/>
      <c r="V142" s="325"/>
      <c r="W142" s="325"/>
      <c r="X142" s="325"/>
      <c r="Y142" s="325"/>
      <c r="Z142" s="325"/>
      <c r="AA142" s="325"/>
      <c r="AB142" s="325"/>
      <c r="AC142" s="325"/>
      <c r="AD142" s="325"/>
      <c r="AE142" s="325"/>
      <c r="AF142" s="325"/>
      <c r="AG142" s="325"/>
      <c r="AH142" s="325"/>
      <c r="AI142" s="325"/>
      <c r="AJ142" s="325"/>
      <c r="AK142" s="325"/>
      <c r="AL142" s="325"/>
      <c r="AM142" s="325"/>
      <c r="AN142" s="325"/>
      <c r="AO142" s="325"/>
      <c r="AP142" s="325"/>
      <c r="AQ142" s="325"/>
      <c r="AR142" s="325"/>
      <c r="AS142" s="325"/>
    </row>
    <row r="143" spans="3:45">
      <c r="C143" s="336"/>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25"/>
      <c r="AM143" s="325"/>
      <c r="AN143" s="325"/>
      <c r="AO143" s="325"/>
      <c r="AP143" s="325"/>
      <c r="AQ143" s="325"/>
      <c r="AR143" s="325"/>
      <c r="AS143" s="325"/>
    </row>
    <row r="144" spans="3:45">
      <c r="E144" s="334"/>
      <c r="F144" s="325"/>
      <c r="G144" s="325"/>
      <c r="H144" s="333"/>
      <c r="I144" s="325"/>
      <c r="J144" s="325"/>
      <c r="K144" s="325"/>
      <c r="L144" s="325"/>
      <c r="M144" s="325"/>
      <c r="N144" s="325"/>
      <c r="O144" s="325"/>
      <c r="P144" s="325"/>
      <c r="Q144" s="325"/>
      <c r="R144" s="325"/>
      <c r="S144" s="325"/>
      <c r="T144" s="325"/>
      <c r="U144" s="325"/>
      <c r="V144" s="325"/>
      <c r="W144" s="325"/>
      <c r="X144" s="325"/>
      <c r="Y144" s="325"/>
      <c r="Z144" s="325"/>
      <c r="AA144" s="325"/>
      <c r="AB144" s="325"/>
      <c r="AC144" s="325"/>
      <c r="AD144" s="325"/>
      <c r="AE144" s="325"/>
      <c r="AF144" s="325"/>
      <c r="AG144" s="325"/>
      <c r="AH144" s="325"/>
      <c r="AI144" s="325"/>
      <c r="AJ144" s="325"/>
      <c r="AK144" s="325"/>
      <c r="AL144" s="325"/>
      <c r="AM144" s="325"/>
      <c r="AN144" s="325"/>
      <c r="AO144" s="325"/>
      <c r="AP144" s="325"/>
      <c r="AQ144" s="325"/>
      <c r="AR144" s="325"/>
      <c r="AS144" s="325"/>
    </row>
    <row r="145" spans="5:45">
      <c r="E145" s="331"/>
      <c r="F145" s="331"/>
      <c r="G145" s="331"/>
      <c r="H145" s="331"/>
      <c r="I145" s="331"/>
      <c r="J145" s="331"/>
      <c r="K145" s="331"/>
      <c r="L145" s="331"/>
      <c r="M145" s="331"/>
      <c r="N145" s="331"/>
      <c r="O145" s="331"/>
      <c r="P145" s="331"/>
      <c r="Q145" s="331"/>
      <c r="R145" s="331"/>
      <c r="S145" s="331"/>
      <c r="T145" s="331"/>
      <c r="U145" s="331"/>
      <c r="V145" s="331"/>
      <c r="W145" s="331"/>
      <c r="X145" s="331"/>
      <c r="Y145" s="331"/>
      <c r="Z145" s="331"/>
      <c r="AA145" s="331"/>
      <c r="AB145" s="331"/>
      <c r="AC145" s="331"/>
      <c r="AD145" s="331"/>
      <c r="AE145" s="331"/>
      <c r="AF145" s="331"/>
      <c r="AG145" s="331"/>
      <c r="AH145" s="331"/>
      <c r="AI145" s="331"/>
      <c r="AJ145" s="331"/>
      <c r="AK145" s="331"/>
      <c r="AL145" s="325"/>
      <c r="AM145" s="325"/>
      <c r="AN145" s="325"/>
      <c r="AO145" s="325"/>
      <c r="AP145" s="325"/>
      <c r="AQ145" s="325"/>
      <c r="AR145" s="325"/>
      <c r="AS145" s="325"/>
    </row>
    <row r="146" spans="5:45">
      <c r="E146" s="327"/>
      <c r="F146" s="326"/>
      <c r="G146" s="326"/>
      <c r="H146" s="326"/>
      <c r="I146" s="326"/>
      <c r="J146" s="326"/>
      <c r="K146" s="326"/>
      <c r="L146" s="326"/>
      <c r="M146" s="326"/>
      <c r="N146" s="326"/>
      <c r="O146" s="326"/>
      <c r="P146" s="326"/>
      <c r="Q146" s="326"/>
      <c r="R146" s="326"/>
      <c r="S146" s="326"/>
      <c r="T146" s="326"/>
      <c r="U146" s="326"/>
      <c r="V146" s="326"/>
      <c r="W146" s="326"/>
      <c r="X146" s="326"/>
      <c r="Y146" s="326"/>
      <c r="Z146" s="326"/>
      <c r="AA146" s="326"/>
      <c r="AB146" s="326"/>
      <c r="AC146" s="326"/>
      <c r="AD146" s="326"/>
      <c r="AE146" s="326"/>
      <c r="AF146" s="326"/>
      <c r="AG146" s="326"/>
      <c r="AH146" s="326"/>
      <c r="AI146" s="326"/>
      <c r="AJ146" s="326"/>
      <c r="AK146" s="326"/>
      <c r="AL146" s="325"/>
      <c r="AM146" s="325"/>
      <c r="AN146" s="325"/>
      <c r="AO146" s="325"/>
      <c r="AP146" s="325"/>
      <c r="AQ146" s="325"/>
      <c r="AR146" s="325"/>
      <c r="AS146" s="325"/>
    </row>
    <row r="147" spans="5:45">
      <c r="E147" s="332"/>
      <c r="F147" s="332"/>
      <c r="G147" s="332"/>
      <c r="H147" s="332"/>
      <c r="I147" s="332"/>
      <c r="J147" s="332"/>
      <c r="K147" s="332"/>
      <c r="L147" s="332"/>
      <c r="M147" s="332"/>
      <c r="N147" s="332"/>
      <c r="O147" s="332"/>
      <c r="P147" s="332"/>
      <c r="Q147" s="332"/>
      <c r="R147" s="332"/>
      <c r="S147" s="332"/>
      <c r="T147" s="332"/>
      <c r="U147" s="332"/>
      <c r="V147" s="332"/>
      <c r="W147" s="332"/>
      <c r="X147" s="332"/>
      <c r="Y147" s="332"/>
      <c r="Z147" s="332"/>
      <c r="AA147" s="332"/>
      <c r="AB147" s="332"/>
      <c r="AC147" s="332"/>
      <c r="AD147" s="332"/>
      <c r="AE147" s="332"/>
      <c r="AF147" s="332"/>
      <c r="AG147" s="332"/>
      <c r="AH147" s="332"/>
      <c r="AI147" s="332"/>
      <c r="AJ147" s="332"/>
      <c r="AK147" s="332"/>
      <c r="AL147" s="325"/>
      <c r="AM147" s="325"/>
      <c r="AN147" s="325"/>
      <c r="AO147" s="325"/>
      <c r="AP147" s="325"/>
      <c r="AQ147" s="325"/>
      <c r="AR147" s="325"/>
      <c r="AS147" s="325"/>
    </row>
    <row r="148" spans="5:45">
      <c r="E148" s="332"/>
      <c r="F148" s="332"/>
      <c r="G148" s="332"/>
      <c r="H148" s="332"/>
      <c r="I148" s="332"/>
      <c r="J148" s="332"/>
      <c r="K148" s="332"/>
      <c r="L148" s="332"/>
      <c r="M148" s="332"/>
      <c r="N148" s="332"/>
      <c r="O148" s="332"/>
      <c r="P148" s="332"/>
      <c r="Q148" s="332"/>
      <c r="R148" s="332"/>
      <c r="S148" s="332"/>
      <c r="T148" s="332"/>
      <c r="U148" s="332"/>
      <c r="V148" s="332"/>
      <c r="W148" s="332"/>
      <c r="X148" s="332"/>
      <c r="Y148" s="332"/>
      <c r="Z148" s="332"/>
      <c r="AA148" s="332"/>
      <c r="AB148" s="332"/>
      <c r="AC148" s="332"/>
      <c r="AD148" s="332"/>
      <c r="AE148" s="332"/>
      <c r="AF148" s="332"/>
      <c r="AG148" s="332"/>
      <c r="AH148" s="332"/>
      <c r="AI148" s="332"/>
      <c r="AJ148" s="332"/>
      <c r="AK148" s="332"/>
      <c r="AL148" s="325"/>
      <c r="AM148" s="325"/>
      <c r="AN148" s="325"/>
      <c r="AO148" s="325"/>
      <c r="AP148" s="325"/>
      <c r="AQ148" s="325"/>
      <c r="AR148" s="325"/>
      <c r="AS148" s="325"/>
    </row>
    <row r="149" spans="5:45">
      <c r="E149" s="331"/>
      <c r="F149" s="331"/>
      <c r="G149" s="331"/>
      <c r="H149" s="331"/>
      <c r="I149" s="331"/>
      <c r="J149" s="331"/>
      <c r="K149" s="331"/>
      <c r="L149" s="331"/>
      <c r="M149" s="331"/>
      <c r="N149" s="331"/>
      <c r="O149" s="331"/>
      <c r="P149" s="331"/>
      <c r="Q149" s="331"/>
      <c r="R149" s="331"/>
      <c r="S149" s="331"/>
      <c r="T149" s="331"/>
      <c r="U149" s="331"/>
      <c r="V149" s="331"/>
      <c r="W149" s="331"/>
      <c r="X149" s="331"/>
      <c r="Y149" s="331"/>
      <c r="Z149" s="331"/>
      <c r="AA149" s="331"/>
      <c r="AB149" s="331"/>
      <c r="AC149" s="331"/>
      <c r="AD149" s="331"/>
      <c r="AE149" s="331"/>
      <c r="AF149" s="331"/>
      <c r="AG149" s="331"/>
      <c r="AH149" s="331"/>
      <c r="AI149" s="331"/>
      <c r="AJ149" s="331"/>
      <c r="AK149" s="331"/>
      <c r="AL149" s="325"/>
      <c r="AM149" s="325"/>
      <c r="AN149" s="325"/>
      <c r="AO149" s="325"/>
      <c r="AP149" s="325"/>
      <c r="AQ149" s="325"/>
      <c r="AR149" s="325"/>
      <c r="AS149" s="325"/>
    </row>
    <row r="150" spans="5:45">
      <c r="E150" s="327"/>
      <c r="F150" s="326"/>
      <c r="G150" s="326"/>
      <c r="H150" s="326"/>
      <c r="I150" s="326"/>
      <c r="J150" s="326"/>
      <c r="K150" s="326"/>
      <c r="L150" s="326"/>
      <c r="M150" s="326"/>
      <c r="N150" s="326"/>
      <c r="O150" s="326"/>
      <c r="P150" s="326"/>
      <c r="Q150" s="326"/>
      <c r="R150" s="326"/>
      <c r="S150" s="326"/>
      <c r="T150" s="326"/>
      <c r="U150" s="326"/>
      <c r="V150" s="326"/>
      <c r="W150" s="326"/>
      <c r="X150" s="326"/>
      <c r="Y150" s="326"/>
      <c r="Z150" s="326"/>
      <c r="AA150" s="326"/>
      <c r="AB150" s="326"/>
      <c r="AC150" s="326"/>
      <c r="AD150" s="326"/>
      <c r="AE150" s="326"/>
      <c r="AF150" s="326"/>
      <c r="AG150" s="326"/>
      <c r="AH150" s="326"/>
      <c r="AI150" s="326"/>
      <c r="AJ150" s="326"/>
      <c r="AK150" s="326"/>
      <c r="AL150" s="325"/>
      <c r="AM150" s="325"/>
      <c r="AN150" s="325"/>
      <c r="AO150" s="325"/>
      <c r="AP150" s="325"/>
      <c r="AQ150" s="325"/>
      <c r="AR150" s="325"/>
      <c r="AS150" s="325"/>
    </row>
    <row r="151" spans="5:45">
      <c r="E151" s="327"/>
      <c r="F151" s="326"/>
      <c r="G151" s="326"/>
      <c r="H151" s="326"/>
      <c r="I151" s="326"/>
      <c r="J151" s="326"/>
      <c r="K151" s="326"/>
      <c r="L151" s="326"/>
      <c r="M151" s="326"/>
      <c r="N151" s="326"/>
      <c r="O151" s="326"/>
      <c r="P151" s="326"/>
      <c r="Q151" s="326"/>
      <c r="R151" s="326"/>
      <c r="S151" s="326"/>
      <c r="T151" s="326"/>
      <c r="U151" s="326"/>
      <c r="V151" s="326"/>
      <c r="W151" s="326"/>
      <c r="X151" s="326"/>
      <c r="Y151" s="326"/>
      <c r="Z151" s="326"/>
      <c r="AA151" s="326"/>
      <c r="AB151" s="326"/>
      <c r="AC151" s="326"/>
      <c r="AD151" s="326"/>
      <c r="AE151" s="326"/>
      <c r="AF151" s="326"/>
      <c r="AG151" s="326"/>
      <c r="AH151" s="326"/>
      <c r="AI151" s="326"/>
      <c r="AJ151" s="326"/>
      <c r="AK151" s="326"/>
      <c r="AL151" s="325"/>
      <c r="AM151" s="325"/>
      <c r="AN151" s="325"/>
      <c r="AO151" s="325"/>
      <c r="AP151" s="325"/>
      <c r="AQ151" s="325"/>
      <c r="AR151" s="325"/>
      <c r="AS151" s="325"/>
    </row>
    <row r="152" spans="5:45">
      <c r="E152" s="327"/>
      <c r="F152" s="326"/>
      <c r="G152" s="326"/>
      <c r="H152" s="326"/>
      <c r="I152" s="326"/>
      <c r="J152" s="326"/>
      <c r="K152" s="326"/>
      <c r="L152" s="326"/>
      <c r="M152" s="326"/>
      <c r="N152" s="326"/>
      <c r="O152" s="326"/>
      <c r="P152" s="326"/>
      <c r="Q152" s="326"/>
      <c r="R152" s="326"/>
      <c r="S152" s="326"/>
      <c r="T152" s="326"/>
      <c r="U152" s="326"/>
      <c r="V152" s="326"/>
      <c r="W152" s="326"/>
      <c r="X152" s="326"/>
      <c r="Y152" s="326"/>
      <c r="Z152" s="326"/>
      <c r="AA152" s="326"/>
      <c r="AB152" s="326"/>
      <c r="AC152" s="326"/>
      <c r="AD152" s="326"/>
      <c r="AE152" s="326"/>
      <c r="AF152" s="326"/>
      <c r="AG152" s="326"/>
      <c r="AH152" s="326"/>
      <c r="AI152" s="326"/>
      <c r="AJ152" s="326"/>
      <c r="AK152" s="326"/>
      <c r="AL152" s="325"/>
      <c r="AM152" s="325"/>
      <c r="AN152" s="325"/>
      <c r="AO152" s="325"/>
      <c r="AP152" s="325"/>
      <c r="AQ152" s="325"/>
      <c r="AR152" s="325"/>
      <c r="AS152" s="325"/>
    </row>
    <row r="153" spans="5:45">
      <c r="E153" s="330"/>
      <c r="F153" s="329"/>
      <c r="G153" s="329"/>
      <c r="H153" s="329"/>
      <c r="I153" s="329"/>
      <c r="J153" s="329"/>
      <c r="K153" s="329"/>
      <c r="L153" s="329"/>
      <c r="M153" s="329"/>
      <c r="N153" s="329"/>
      <c r="O153" s="329"/>
      <c r="P153" s="329"/>
      <c r="Q153" s="329"/>
      <c r="R153" s="329"/>
      <c r="S153" s="329"/>
      <c r="T153" s="329"/>
      <c r="U153" s="329"/>
      <c r="V153" s="329"/>
      <c r="W153" s="329"/>
      <c r="X153" s="329"/>
      <c r="Y153" s="329"/>
      <c r="Z153" s="329"/>
      <c r="AA153" s="329"/>
      <c r="AB153" s="329"/>
      <c r="AC153" s="329"/>
      <c r="AD153" s="329"/>
      <c r="AE153" s="329"/>
      <c r="AF153" s="329"/>
      <c r="AG153" s="329"/>
      <c r="AH153" s="329"/>
      <c r="AI153" s="329"/>
      <c r="AJ153" s="329"/>
      <c r="AK153" s="329"/>
    </row>
    <row r="154" spans="5:45">
      <c r="E154" s="330"/>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row>
    <row r="155" spans="5:45">
      <c r="E155" s="330"/>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row>
    <row r="156" spans="5:45">
      <c r="E156" s="330"/>
      <c r="F156" s="329"/>
      <c r="G156" s="329"/>
      <c r="H156" s="329"/>
      <c r="I156" s="329"/>
      <c r="J156" s="329"/>
      <c r="K156" s="329"/>
      <c r="L156" s="329"/>
      <c r="M156" s="329"/>
      <c r="N156" s="329"/>
      <c r="O156" s="329"/>
      <c r="P156" s="329"/>
      <c r="Q156" s="329"/>
      <c r="R156" s="329"/>
      <c r="S156" s="329"/>
      <c r="T156" s="329"/>
      <c r="U156" s="329"/>
      <c r="V156" s="329"/>
      <c r="W156" s="329"/>
      <c r="X156" s="329"/>
      <c r="Y156" s="329"/>
      <c r="Z156" s="329"/>
      <c r="AA156" s="329"/>
      <c r="AB156" s="329"/>
      <c r="AC156" s="329"/>
      <c r="AD156" s="329"/>
      <c r="AE156" s="329"/>
      <c r="AF156" s="329"/>
      <c r="AG156" s="329"/>
      <c r="AH156" s="329"/>
      <c r="AI156" s="329"/>
      <c r="AJ156" s="329"/>
      <c r="AK156" s="329"/>
    </row>
    <row r="157" spans="5:45">
      <c r="E157" s="330"/>
      <c r="F157" s="329"/>
      <c r="G157" s="329"/>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row>
    <row r="158" spans="5:45">
      <c r="E158" s="330"/>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row>
    <row r="159" spans="5:45">
      <c r="E159" s="330"/>
      <c r="F159" s="329"/>
      <c r="G159" s="329"/>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row>
    <row r="160" spans="5:45">
      <c r="E160" s="330"/>
      <c r="F160" s="329"/>
      <c r="G160" s="329"/>
      <c r="H160" s="329"/>
      <c r="I160" s="329"/>
      <c r="J160" s="329"/>
      <c r="K160" s="329"/>
      <c r="L160" s="329"/>
      <c r="M160" s="329"/>
      <c r="N160" s="329"/>
      <c r="O160" s="329"/>
      <c r="P160" s="329"/>
      <c r="Q160" s="329"/>
      <c r="R160" s="329"/>
      <c r="S160" s="329"/>
      <c r="T160" s="329"/>
      <c r="U160" s="329"/>
      <c r="V160" s="329"/>
      <c r="W160" s="329"/>
      <c r="X160" s="329"/>
      <c r="Y160" s="329"/>
      <c r="Z160" s="329"/>
      <c r="AA160" s="329"/>
      <c r="AB160" s="329"/>
      <c r="AC160" s="329"/>
      <c r="AD160" s="329"/>
      <c r="AE160" s="329"/>
      <c r="AF160" s="329"/>
      <c r="AG160" s="329"/>
      <c r="AH160" s="329"/>
      <c r="AI160" s="329"/>
      <c r="AJ160" s="329"/>
      <c r="AK160" s="329"/>
    </row>
    <row r="161" spans="5:37">
      <c r="E161" s="330"/>
      <c r="F161" s="329"/>
      <c r="G161" s="329"/>
      <c r="H161" s="329"/>
      <c r="I161" s="329"/>
      <c r="J161" s="329"/>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row>
    <row r="162" spans="5:37">
      <c r="E162" s="330"/>
      <c r="F162" s="329"/>
      <c r="G162" s="329"/>
      <c r="H162" s="329"/>
      <c r="I162" s="329"/>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row>
    <row r="163" spans="5:37">
      <c r="E163" s="330"/>
      <c r="F163" s="329"/>
      <c r="G163" s="329"/>
      <c r="H163" s="329"/>
      <c r="I163" s="329"/>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row>
    <row r="164" spans="5:37">
      <c r="E164" s="330"/>
      <c r="F164" s="329"/>
      <c r="G164" s="329"/>
      <c r="H164" s="329"/>
      <c r="I164" s="329"/>
      <c r="J164" s="329"/>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row>
    <row r="165" spans="5:37">
      <c r="E165" s="330"/>
      <c r="F165" s="329"/>
      <c r="G165" s="329"/>
      <c r="H165" s="329"/>
      <c r="I165" s="329"/>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row>
    <row r="166" spans="5:37">
      <c r="E166" s="330"/>
      <c r="F166" s="329"/>
      <c r="G166" s="329"/>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row>
    <row r="167" spans="5:37">
      <c r="E167" s="330"/>
      <c r="F167" s="329"/>
      <c r="G167" s="329"/>
      <c r="H167" s="329"/>
      <c r="I167" s="329"/>
      <c r="J167" s="329"/>
      <c r="K167" s="329"/>
      <c r="L167" s="329"/>
      <c r="M167" s="329"/>
      <c r="N167" s="329"/>
      <c r="O167" s="329"/>
      <c r="P167" s="329"/>
      <c r="Q167" s="329"/>
      <c r="R167" s="329"/>
      <c r="S167" s="329"/>
      <c r="T167" s="329"/>
      <c r="U167" s="329"/>
      <c r="V167" s="329"/>
      <c r="W167" s="329"/>
      <c r="X167" s="329"/>
      <c r="Y167" s="329"/>
      <c r="Z167" s="329"/>
      <c r="AA167" s="329"/>
      <c r="AB167" s="329"/>
      <c r="AC167" s="329"/>
      <c r="AD167" s="329"/>
      <c r="AE167" s="329"/>
      <c r="AF167" s="329"/>
      <c r="AG167" s="329"/>
      <c r="AH167" s="329"/>
      <c r="AI167" s="329"/>
      <c r="AJ167" s="329"/>
      <c r="AK167" s="329"/>
    </row>
    <row r="168" spans="5:37">
      <c r="E168" s="330"/>
      <c r="F168" s="329"/>
      <c r="G168" s="329"/>
      <c r="H168" s="329"/>
      <c r="I168" s="329"/>
      <c r="J168" s="329"/>
      <c r="K168" s="329"/>
      <c r="L168" s="329"/>
      <c r="M168" s="329"/>
      <c r="N168" s="329"/>
      <c r="O168" s="329"/>
      <c r="P168" s="329"/>
      <c r="Q168" s="329"/>
      <c r="R168" s="329"/>
      <c r="S168" s="329"/>
      <c r="T168" s="329"/>
      <c r="U168" s="329"/>
      <c r="V168" s="329"/>
      <c r="W168" s="329"/>
      <c r="X168" s="329"/>
      <c r="Y168" s="329"/>
      <c r="Z168" s="329"/>
      <c r="AA168" s="329"/>
      <c r="AB168" s="329"/>
      <c r="AC168" s="329"/>
      <c r="AD168" s="329"/>
      <c r="AE168" s="329"/>
      <c r="AF168" s="329"/>
      <c r="AG168" s="329"/>
      <c r="AH168" s="329"/>
      <c r="AI168" s="329"/>
      <c r="AJ168" s="329"/>
      <c r="AK168" s="329"/>
    </row>
    <row r="169" spans="5:37">
      <c r="E169" s="330"/>
      <c r="F169" s="329"/>
      <c r="G169" s="329"/>
      <c r="H169" s="329"/>
      <c r="I169" s="329"/>
      <c r="J169" s="329"/>
      <c r="K169" s="329"/>
      <c r="L169" s="329"/>
      <c r="M169" s="329"/>
      <c r="N169" s="329"/>
      <c r="O169" s="329"/>
      <c r="P169" s="329"/>
      <c r="Q169" s="329"/>
      <c r="R169" s="329"/>
      <c r="S169" s="329"/>
      <c r="T169" s="329"/>
      <c r="U169" s="329"/>
      <c r="V169" s="329"/>
      <c r="W169" s="329"/>
      <c r="X169" s="329"/>
      <c r="Y169" s="329"/>
      <c r="Z169" s="329"/>
      <c r="AA169" s="329"/>
      <c r="AB169" s="329"/>
      <c r="AC169" s="329"/>
      <c r="AD169" s="329"/>
      <c r="AE169" s="329"/>
      <c r="AF169" s="329"/>
      <c r="AG169" s="329"/>
      <c r="AH169" s="329"/>
      <c r="AI169" s="329"/>
      <c r="AJ169" s="329"/>
      <c r="AK169" s="329"/>
    </row>
    <row r="170" spans="5:37">
      <c r="E170" s="330"/>
      <c r="F170" s="329"/>
      <c r="G170" s="329"/>
      <c r="H170" s="329"/>
      <c r="I170" s="329"/>
      <c r="J170" s="329"/>
      <c r="K170" s="329"/>
      <c r="L170" s="329"/>
      <c r="M170" s="329"/>
      <c r="N170" s="329"/>
      <c r="O170" s="329"/>
      <c r="P170" s="329"/>
      <c r="Q170" s="329"/>
      <c r="R170" s="329"/>
      <c r="S170" s="329"/>
      <c r="T170" s="329"/>
      <c r="U170" s="329"/>
      <c r="V170" s="329"/>
      <c r="W170" s="329"/>
      <c r="X170" s="329"/>
      <c r="Y170" s="329"/>
      <c r="Z170" s="329"/>
      <c r="AA170" s="329"/>
      <c r="AB170" s="329"/>
      <c r="AC170" s="329"/>
      <c r="AD170" s="329"/>
      <c r="AE170" s="329"/>
      <c r="AF170" s="329"/>
      <c r="AG170" s="329"/>
      <c r="AH170" s="329"/>
      <c r="AI170" s="329"/>
      <c r="AJ170" s="329"/>
      <c r="AK170" s="329"/>
    </row>
    <row r="171" spans="5:37">
      <c r="E171" s="330"/>
      <c r="F171" s="329"/>
      <c r="G171" s="329"/>
      <c r="H171" s="329"/>
      <c r="I171" s="329"/>
      <c r="J171" s="329"/>
      <c r="K171" s="329"/>
      <c r="L171" s="329"/>
      <c r="M171" s="329"/>
      <c r="N171" s="329"/>
      <c r="O171" s="329"/>
      <c r="P171" s="329"/>
      <c r="Q171" s="329"/>
      <c r="R171" s="329"/>
      <c r="S171" s="329"/>
      <c r="T171" s="329"/>
      <c r="U171" s="329"/>
      <c r="V171" s="329"/>
      <c r="W171" s="329"/>
      <c r="X171" s="329"/>
      <c r="Y171" s="329"/>
      <c r="Z171" s="329"/>
      <c r="AA171" s="329"/>
      <c r="AB171" s="329"/>
      <c r="AC171" s="329"/>
      <c r="AD171" s="329"/>
      <c r="AE171" s="329"/>
      <c r="AF171" s="329"/>
      <c r="AG171" s="329"/>
      <c r="AH171" s="329"/>
      <c r="AI171" s="329"/>
      <c r="AJ171" s="329"/>
      <c r="AK171" s="329"/>
    </row>
    <row r="172" spans="5:37">
      <c r="E172" s="330"/>
      <c r="F172" s="329"/>
      <c r="G172" s="329"/>
      <c r="H172" s="329"/>
      <c r="I172" s="329"/>
      <c r="J172" s="329"/>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row>
    <row r="173" spans="5:37">
      <c r="E173" s="330"/>
      <c r="F173" s="329"/>
      <c r="G173" s="329"/>
      <c r="H173" s="329"/>
      <c r="I173" s="329"/>
      <c r="J173" s="329"/>
      <c r="K173" s="329"/>
      <c r="L173" s="329"/>
      <c r="M173" s="329"/>
      <c r="N173" s="329"/>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329"/>
      <c r="AK173" s="329"/>
    </row>
    <row r="174" spans="5:37">
      <c r="E174" s="330"/>
      <c r="F174" s="329"/>
      <c r="G174" s="329"/>
      <c r="H174" s="329"/>
      <c r="I174" s="329"/>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329"/>
      <c r="AI174" s="329"/>
      <c r="AJ174" s="329"/>
      <c r="AK174" s="329"/>
    </row>
    <row r="175" spans="5:37">
      <c r="E175" s="330"/>
      <c r="F175" s="329"/>
      <c r="G175" s="329"/>
      <c r="H175" s="329"/>
      <c r="I175" s="329"/>
      <c r="J175" s="329"/>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row>
    <row r="176" spans="5:37">
      <c r="E176" s="330"/>
      <c r="F176" s="329"/>
      <c r="G176" s="329"/>
      <c r="H176" s="329"/>
      <c r="I176" s="329"/>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K176" s="329"/>
    </row>
    <row r="177" spans="2:70">
      <c r="E177" s="330"/>
      <c r="F177" s="329"/>
      <c r="G177" s="329"/>
      <c r="H177" s="329"/>
      <c r="I177" s="329"/>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c r="AK177" s="329"/>
    </row>
    <row r="178" spans="2:70">
      <c r="E178" s="330"/>
      <c r="F178" s="329"/>
      <c r="G178" s="329"/>
      <c r="H178" s="329"/>
      <c r="I178" s="329"/>
      <c r="J178" s="329"/>
      <c r="K178" s="329"/>
      <c r="L178" s="329"/>
      <c r="M178" s="329"/>
      <c r="N178" s="329"/>
      <c r="O178" s="329"/>
      <c r="P178" s="329"/>
      <c r="Q178" s="329"/>
      <c r="R178" s="329"/>
      <c r="S178" s="329"/>
      <c r="T178" s="329"/>
      <c r="U178" s="329"/>
      <c r="V178" s="329"/>
      <c r="W178" s="329"/>
      <c r="X178" s="329"/>
      <c r="Y178" s="329"/>
      <c r="Z178" s="329"/>
      <c r="AA178" s="329"/>
      <c r="AB178" s="329"/>
      <c r="AC178" s="329"/>
      <c r="AD178" s="329"/>
      <c r="AE178" s="329"/>
      <c r="AF178" s="329"/>
      <c r="AG178" s="329"/>
      <c r="AH178" s="329"/>
      <c r="AI178" s="329"/>
      <c r="AJ178" s="329"/>
      <c r="AK178" s="329"/>
    </row>
    <row r="179" spans="2:70">
      <c r="E179" s="330"/>
      <c r="F179" s="329"/>
      <c r="G179" s="329"/>
      <c r="H179" s="329"/>
      <c r="I179" s="329"/>
      <c r="J179" s="329"/>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row>
    <row r="180" spans="2:70">
      <c r="E180" s="330"/>
      <c r="F180" s="329"/>
      <c r="G180" s="329"/>
      <c r="H180" s="329"/>
      <c r="I180" s="329"/>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29"/>
      <c r="AK180" s="329"/>
    </row>
    <row r="182" spans="2:70">
      <c r="B182" s="328"/>
      <c r="C182" s="325"/>
      <c r="D182" s="325"/>
      <c r="E182" s="327"/>
      <c r="F182" s="326"/>
      <c r="G182" s="326"/>
      <c r="H182" s="326"/>
      <c r="I182" s="326"/>
      <c r="J182" s="326"/>
      <c r="K182" s="326"/>
      <c r="L182" s="326"/>
      <c r="M182" s="326"/>
      <c r="N182" s="326"/>
      <c r="O182" s="326"/>
      <c r="P182" s="326"/>
      <c r="Q182" s="326"/>
      <c r="R182" s="326"/>
      <c r="S182" s="326"/>
      <c r="T182" s="326"/>
      <c r="U182" s="326"/>
      <c r="V182" s="326"/>
      <c r="W182" s="326"/>
      <c r="X182" s="326"/>
      <c r="Y182" s="326"/>
      <c r="Z182" s="326"/>
      <c r="AA182" s="326"/>
      <c r="AB182" s="326"/>
      <c r="AC182" s="326"/>
      <c r="AD182" s="326"/>
      <c r="AE182" s="326"/>
      <c r="AF182" s="326"/>
      <c r="AG182" s="326"/>
      <c r="AH182" s="326"/>
      <c r="AI182" s="326"/>
      <c r="AJ182" s="326"/>
      <c r="AK182" s="326"/>
      <c r="AL182" s="325"/>
      <c r="AM182" s="325"/>
      <c r="AN182" s="325"/>
      <c r="AO182" s="325"/>
      <c r="AP182" s="325"/>
      <c r="AQ182" s="325"/>
      <c r="AR182" s="325"/>
      <c r="AS182" s="325"/>
      <c r="AT182" s="325"/>
      <c r="AU182" s="325"/>
      <c r="AV182" s="325"/>
      <c r="AW182" s="325"/>
      <c r="AX182" s="325"/>
      <c r="AY182" s="325"/>
      <c r="AZ182" s="325"/>
      <c r="BA182" s="325"/>
      <c r="BB182" s="325"/>
      <c r="BC182" s="325"/>
      <c r="BD182" s="325"/>
      <c r="BE182" s="325"/>
      <c r="BF182" s="325"/>
      <c r="BG182" s="325"/>
      <c r="BH182" s="325"/>
      <c r="BI182" s="325"/>
      <c r="BJ182" s="325"/>
      <c r="BK182" s="325"/>
      <c r="BL182" s="325"/>
      <c r="BM182" s="325"/>
      <c r="BN182" s="325"/>
      <c r="BO182" s="325"/>
      <c r="BP182" s="325"/>
      <c r="BQ182" s="325"/>
      <c r="BR182" s="325"/>
    </row>
    <row r="225" spans="47:47">
      <c r="AU225" s="4"/>
    </row>
  </sheetData>
  <dataConsolidate/>
  <pageMargins left="0.1" right="0.1" top="0.45" bottom="0.55000000000000004" header="0.17" footer="0.24"/>
  <pageSetup scale="60" fitToWidth="2" fitToHeight="0" orientation="landscape" r:id="rId1"/>
  <headerFooter>
    <oddFooter>&amp;CCONFIDENTIAL</oddFooter>
  </headerFooter>
  <colBreaks count="1" manualBreakCount="1">
    <brk id="16"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F54"/>
  <sheetViews>
    <sheetView showGridLines="0" zoomScale="90" zoomScaleNormal="90" workbookViewId="0">
      <pane xSplit="5" ySplit="3" topLeftCell="F4" activePane="bottomRight" state="frozen"/>
      <selection pane="topRight"/>
      <selection pane="bottomLeft"/>
      <selection pane="bottomRight" activeCell="F4" sqref="F4"/>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2.140625" style="1" customWidth="1"/>
    <col min="6" max="6" width="10.42578125" style="3" customWidth="1"/>
    <col min="7" max="8" width="12.7109375" style="1" bestFit="1" customWidth="1"/>
    <col min="9" max="9" width="12.7109375" style="2" bestFit="1" customWidth="1"/>
    <col min="10" max="41" width="13.42578125" style="1" bestFit="1" customWidth="1"/>
    <col min="42" max="42" width="1.140625" style="1" customWidth="1"/>
    <col min="43" max="54" width="13.42578125" style="1" bestFit="1" customWidth="1"/>
    <col min="55" max="55" width="3.28515625" style="1" customWidth="1"/>
    <col min="56" max="58" width="15" style="1" bestFit="1" customWidth="1"/>
    <col min="59" max="16384" width="12.5703125" style="1"/>
  </cols>
  <sheetData>
    <row r="1" spans="1:58" ht="18.75">
      <c r="B1" s="130" t="s">
        <v>116</v>
      </c>
      <c r="C1" s="126"/>
      <c r="D1" s="126"/>
      <c r="E1" s="126"/>
      <c r="F1" s="128"/>
      <c r="G1" s="126"/>
      <c r="H1" s="126"/>
      <c r="I1" s="127"/>
      <c r="J1" s="126"/>
      <c r="K1" s="126"/>
      <c r="L1" s="126"/>
      <c r="M1" s="126"/>
      <c r="N1" s="126"/>
      <c r="O1" s="126"/>
      <c r="P1" s="126"/>
      <c r="Q1" s="420"/>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421"/>
      <c r="AQ1" s="126"/>
      <c r="AR1" s="126"/>
      <c r="AS1" s="126"/>
      <c r="AT1" s="126"/>
      <c r="AU1" s="126"/>
      <c r="AV1" s="126"/>
      <c r="AW1" s="126"/>
      <c r="AX1" s="126"/>
      <c r="AY1" s="126"/>
      <c r="AZ1" s="126"/>
      <c r="BA1" s="126"/>
      <c r="BB1" s="126"/>
      <c r="BC1" s="126"/>
      <c r="BD1" s="126"/>
      <c r="BE1" s="126"/>
      <c r="BF1" s="126"/>
    </row>
    <row r="2" spans="1:58" ht="19.5" thickBot="1">
      <c r="B2" s="419"/>
      <c r="Q2" s="325"/>
      <c r="AQ2" s="325"/>
      <c r="AR2" s="325"/>
      <c r="AS2" s="325"/>
      <c r="AT2" s="325"/>
      <c r="AU2" s="325"/>
      <c r="AV2" s="325"/>
      <c r="AW2" s="325"/>
      <c r="AX2" s="325"/>
      <c r="AY2" s="325"/>
      <c r="AZ2" s="325"/>
      <c r="BA2" s="325"/>
      <c r="BB2" s="325"/>
    </row>
    <row r="3" spans="1:58" s="83" customFormat="1" ht="13.5" thickBot="1">
      <c r="A3" s="32" t="s">
        <v>0</v>
      </c>
      <c r="B3" s="422" t="str">
        <f>Staffing!B10</f>
        <v>SALES</v>
      </c>
      <c r="C3" s="423"/>
      <c r="D3" s="423"/>
      <c r="E3" s="118"/>
      <c r="F3" s="116">
        <f>'Model &amp; Metrics'!H$4</f>
        <v>43831</v>
      </c>
      <c r="G3" s="116">
        <f>'Model &amp; Metrics'!I$4</f>
        <v>43890</v>
      </c>
      <c r="H3" s="116">
        <f>'Model &amp; Metrics'!J$4</f>
        <v>43921</v>
      </c>
      <c r="I3" s="116">
        <f>'Model &amp; Metrics'!K$4</f>
        <v>43951</v>
      </c>
      <c r="J3" s="116">
        <f>'Model &amp; Metrics'!L$4</f>
        <v>43982</v>
      </c>
      <c r="K3" s="116">
        <f>'Model &amp; Metrics'!M$4</f>
        <v>44012</v>
      </c>
      <c r="L3" s="116">
        <f>'Model &amp; Metrics'!N$4</f>
        <v>44043</v>
      </c>
      <c r="M3" s="116">
        <f>'Model &amp; Metrics'!O$4</f>
        <v>44074</v>
      </c>
      <c r="N3" s="116">
        <f>'Model &amp; Metrics'!P$4</f>
        <v>44104</v>
      </c>
      <c r="O3" s="116">
        <f>'Model &amp; Metrics'!Q$4</f>
        <v>44135</v>
      </c>
      <c r="P3" s="116">
        <f>'Model &amp; Metrics'!R$4</f>
        <v>44165</v>
      </c>
      <c r="Q3" s="116">
        <f>'Model &amp; Metrics'!S$4</f>
        <v>44196</v>
      </c>
      <c r="R3" s="116">
        <f>'Model &amp; Metrics'!T$4</f>
        <v>44227</v>
      </c>
      <c r="S3" s="116">
        <f>'Model &amp; Metrics'!U$4</f>
        <v>44255</v>
      </c>
      <c r="T3" s="116">
        <f>'Model &amp; Metrics'!V$4</f>
        <v>44286</v>
      </c>
      <c r="U3" s="116">
        <f>'Model &amp; Metrics'!W$4</f>
        <v>44316</v>
      </c>
      <c r="V3" s="116">
        <f>'Model &amp; Metrics'!X$4</f>
        <v>44347</v>
      </c>
      <c r="W3" s="116">
        <f>'Model &amp; Metrics'!Y$4</f>
        <v>44377</v>
      </c>
      <c r="X3" s="116">
        <f>'Model &amp; Metrics'!Z$4</f>
        <v>44408</v>
      </c>
      <c r="Y3" s="116">
        <f>'Model &amp; Metrics'!AA$4</f>
        <v>44439</v>
      </c>
      <c r="Z3" s="116">
        <f>'Model &amp; Metrics'!AB$4</f>
        <v>44469</v>
      </c>
      <c r="AA3" s="116">
        <f>'Model &amp; Metrics'!AC$4</f>
        <v>44500</v>
      </c>
      <c r="AB3" s="116">
        <f>'Model &amp; Metrics'!AD$4</f>
        <v>44530</v>
      </c>
      <c r="AC3" s="116">
        <f>'Model &amp; Metrics'!AE$4</f>
        <v>44561</v>
      </c>
      <c r="AD3" s="116">
        <f>'Model &amp; Metrics'!AF$4</f>
        <v>44592</v>
      </c>
      <c r="AE3" s="116">
        <f>'Model &amp; Metrics'!AG$4</f>
        <v>44620</v>
      </c>
      <c r="AF3" s="116">
        <f>'Model &amp; Metrics'!AH$4</f>
        <v>44651</v>
      </c>
      <c r="AG3" s="116">
        <f>'Model &amp; Metrics'!AI$4</f>
        <v>44681</v>
      </c>
      <c r="AH3" s="116">
        <f>'Model &amp; Metrics'!AJ$4</f>
        <v>44712</v>
      </c>
      <c r="AI3" s="116">
        <f>'Model &amp; Metrics'!AK$4</f>
        <v>44742</v>
      </c>
      <c r="AJ3" s="116">
        <f>'Model &amp; Metrics'!AL$4</f>
        <v>44773</v>
      </c>
      <c r="AK3" s="116">
        <f>'Model &amp; Metrics'!AM$4</f>
        <v>44804</v>
      </c>
      <c r="AL3" s="116">
        <f>'Model &amp; Metrics'!AN$4</f>
        <v>44834</v>
      </c>
      <c r="AM3" s="116">
        <f>'Model &amp; Metrics'!AO$4</f>
        <v>44865</v>
      </c>
      <c r="AN3" s="116">
        <f>'Model &amp; Metrics'!AP$4</f>
        <v>44895</v>
      </c>
      <c r="AO3" s="116">
        <f>'Model &amp; Metrics'!AQ$4</f>
        <v>44926</v>
      </c>
      <c r="AQ3" s="416" t="str">
        <f>'Model &amp; Metrics'!AS4</f>
        <v>Q120</v>
      </c>
      <c r="AR3" s="416" t="str">
        <f>'Model &amp; Metrics'!AT4</f>
        <v>Q220</v>
      </c>
      <c r="AS3" s="416" t="str">
        <f>'Model &amp; Metrics'!AU4</f>
        <v>Q320</v>
      </c>
      <c r="AT3" s="416" t="str">
        <f>'Model &amp; Metrics'!AV4</f>
        <v>Q420</v>
      </c>
      <c r="AU3" s="416" t="str">
        <f>'Model &amp; Metrics'!AW4</f>
        <v>Q121</v>
      </c>
      <c r="AV3" s="416" t="str">
        <f>'Model &amp; Metrics'!AX4</f>
        <v>Q221</v>
      </c>
      <c r="AW3" s="416" t="str">
        <f>'Model &amp; Metrics'!AY4</f>
        <v>Q321</v>
      </c>
      <c r="AX3" s="416" t="str">
        <f>'Model &amp; Metrics'!AZ4</f>
        <v>Q421</v>
      </c>
      <c r="AY3" s="416" t="str">
        <f>'Model &amp; Metrics'!BA4</f>
        <v>Q122</v>
      </c>
      <c r="AZ3" s="416" t="str">
        <f>'Model &amp; Metrics'!BB4</f>
        <v>Q222</v>
      </c>
      <c r="BA3" s="416" t="str">
        <f>'Model &amp; Metrics'!BC4</f>
        <v>Q322</v>
      </c>
      <c r="BB3" s="416" t="str">
        <f>'Model &amp; Metrics'!BD4</f>
        <v>Q422</v>
      </c>
      <c r="BD3" s="415">
        <f>'Model &amp; Metrics'!BF4</f>
        <v>2020</v>
      </c>
      <c r="BE3" s="415">
        <f>'Model &amp; Metrics'!BG4</f>
        <v>2021</v>
      </c>
      <c r="BF3" s="415">
        <f>'Model &amp; Metrics'!BH4</f>
        <v>2022</v>
      </c>
    </row>
    <row r="4" spans="1:58" s="83" customFormat="1">
      <c r="A4" s="32"/>
      <c r="B4" s="424"/>
      <c r="C4" s="424"/>
      <c r="D4" s="424"/>
      <c r="E4" s="87"/>
      <c r="F4" s="88"/>
      <c r="G4" s="87"/>
      <c r="H4" s="87"/>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Q4" s="414"/>
      <c r="AR4" s="414"/>
      <c r="AS4" s="414"/>
      <c r="AT4" s="414"/>
      <c r="AU4" s="414"/>
      <c r="AV4" s="414"/>
      <c r="AW4" s="414"/>
      <c r="AX4" s="414"/>
      <c r="AY4" s="414"/>
      <c r="AZ4" s="414"/>
      <c r="BA4" s="414"/>
      <c r="BB4" s="414"/>
      <c r="BD4" s="86"/>
      <c r="BE4" s="86"/>
      <c r="BF4" s="86"/>
    </row>
    <row r="5" spans="1:58" s="83" customFormat="1">
      <c r="A5" s="32"/>
      <c r="B5" s="425" t="s">
        <v>117</v>
      </c>
      <c r="C5" s="424"/>
      <c r="D5" s="424"/>
      <c r="E5" s="87"/>
      <c r="F5" s="426">
        <f>Staffing!H27</f>
        <v>1</v>
      </c>
      <c r="G5" s="426">
        <f>Staffing!I27</f>
        <v>3</v>
      </c>
      <c r="H5" s="426">
        <f>Staffing!J27</f>
        <v>3</v>
      </c>
      <c r="I5" s="426">
        <f>Staffing!K27</f>
        <v>4</v>
      </c>
      <c r="J5" s="426">
        <f>Staffing!L27</f>
        <v>4</v>
      </c>
      <c r="K5" s="426">
        <f>Staffing!M27</f>
        <v>5</v>
      </c>
      <c r="L5" s="426">
        <f>Staffing!N27</f>
        <v>6</v>
      </c>
      <c r="M5" s="426">
        <f>Staffing!O27</f>
        <v>6</v>
      </c>
      <c r="N5" s="426">
        <f>Staffing!P27</f>
        <v>6</v>
      </c>
      <c r="O5" s="426">
        <f>Staffing!Q27</f>
        <v>6</v>
      </c>
      <c r="P5" s="426">
        <f>Staffing!R27</f>
        <v>7</v>
      </c>
      <c r="Q5" s="426">
        <f>Staffing!S27</f>
        <v>8</v>
      </c>
      <c r="R5" s="426">
        <f>Staffing!T27</f>
        <v>8</v>
      </c>
      <c r="S5" s="426">
        <f>Staffing!U27</f>
        <v>8</v>
      </c>
      <c r="T5" s="426">
        <f>Staffing!V27</f>
        <v>8</v>
      </c>
      <c r="U5" s="426">
        <f>Staffing!W27</f>
        <v>9</v>
      </c>
      <c r="V5" s="426">
        <f>Staffing!X27</f>
        <v>9</v>
      </c>
      <c r="W5" s="426">
        <f>Staffing!Y27</f>
        <v>9</v>
      </c>
      <c r="X5" s="426">
        <f>Staffing!Z27</f>
        <v>9</v>
      </c>
      <c r="Y5" s="426">
        <f>Staffing!AA27</f>
        <v>9</v>
      </c>
      <c r="Z5" s="426">
        <f>Staffing!AB27</f>
        <v>9</v>
      </c>
      <c r="AA5" s="426">
        <f>Staffing!AC27</f>
        <v>9</v>
      </c>
      <c r="AB5" s="426">
        <f>Staffing!AD27</f>
        <v>9</v>
      </c>
      <c r="AC5" s="426">
        <f>Staffing!AE27</f>
        <v>10</v>
      </c>
      <c r="AD5" s="426">
        <f>Staffing!AF27</f>
        <v>10</v>
      </c>
      <c r="AE5" s="426">
        <f>Staffing!AG27</f>
        <v>11</v>
      </c>
      <c r="AF5" s="426">
        <f>Staffing!AH27</f>
        <v>11</v>
      </c>
      <c r="AG5" s="426">
        <f>Staffing!AI27</f>
        <v>11</v>
      </c>
      <c r="AH5" s="426">
        <f>Staffing!AJ27</f>
        <v>12</v>
      </c>
      <c r="AI5" s="426">
        <f>Staffing!AK27</f>
        <v>12</v>
      </c>
      <c r="AJ5" s="426">
        <f>Staffing!AL27</f>
        <v>12</v>
      </c>
      <c r="AK5" s="426">
        <f>Staffing!AM27</f>
        <v>13</v>
      </c>
      <c r="AL5" s="426">
        <f>Staffing!AN27</f>
        <v>13</v>
      </c>
      <c r="AM5" s="426">
        <f>Staffing!AO27</f>
        <v>13</v>
      </c>
      <c r="AN5" s="426">
        <f>Staffing!AP27</f>
        <v>14</v>
      </c>
      <c r="AO5" s="426">
        <f>Staffing!AQ27</f>
        <v>14</v>
      </c>
      <c r="AP5" s="426"/>
      <c r="AQ5" s="428">
        <f>H5</f>
        <v>3</v>
      </c>
      <c r="AR5" s="428">
        <f>K5</f>
        <v>5</v>
      </c>
      <c r="AS5" s="428">
        <f>N5</f>
        <v>6</v>
      </c>
      <c r="AT5" s="428">
        <f>Q5</f>
        <v>8</v>
      </c>
      <c r="AU5" s="428">
        <f>T5</f>
        <v>8</v>
      </c>
      <c r="AV5" s="428">
        <f>W5</f>
        <v>9</v>
      </c>
      <c r="AW5" s="428">
        <f>Z5</f>
        <v>9</v>
      </c>
      <c r="AX5" s="428">
        <f>AC5</f>
        <v>10</v>
      </c>
      <c r="AY5" s="428">
        <f>AF5</f>
        <v>11</v>
      </c>
      <c r="AZ5" s="428">
        <f>AI5</f>
        <v>12</v>
      </c>
      <c r="BA5" s="428">
        <f>+AL5</f>
        <v>13</v>
      </c>
      <c r="BB5" s="428">
        <f>+AO5</f>
        <v>14</v>
      </c>
      <c r="BC5" s="407"/>
      <c r="BD5" s="394">
        <f>AT5</f>
        <v>8</v>
      </c>
      <c r="BE5" s="394">
        <f>AX5</f>
        <v>10</v>
      </c>
      <c r="BF5" s="394">
        <f>BB5</f>
        <v>14</v>
      </c>
    </row>
    <row r="6" spans="1:58" s="83" customFormat="1">
      <c r="A6" s="32"/>
      <c r="B6" s="424"/>
      <c r="C6" s="424"/>
      <c r="D6" s="424"/>
      <c r="E6" s="87"/>
      <c r="F6" s="88"/>
      <c r="G6" s="87"/>
      <c r="H6" s="87"/>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Q6" s="86"/>
      <c r="AR6" s="86"/>
      <c r="AS6" s="86"/>
      <c r="AT6" s="86"/>
      <c r="AU6" s="86"/>
      <c r="AV6" s="86"/>
      <c r="AW6" s="86"/>
      <c r="AX6" s="86"/>
      <c r="AY6" s="86"/>
      <c r="AZ6" s="86"/>
      <c r="BA6" s="86"/>
      <c r="BB6" s="86"/>
      <c r="BD6" s="86"/>
      <c r="BE6" s="86"/>
      <c r="BF6" s="86"/>
    </row>
    <row r="7" spans="1:58">
      <c r="B7" s="4" t="s">
        <v>118</v>
      </c>
      <c r="C7" s="427"/>
      <c r="D7" s="427"/>
      <c r="E7" s="427"/>
      <c r="F7" s="428"/>
      <c r="G7" s="428"/>
      <c r="H7" s="428"/>
      <c r="I7" s="428"/>
      <c r="J7" s="428"/>
      <c r="K7" s="428"/>
      <c r="L7" s="428"/>
      <c r="M7" s="428"/>
      <c r="N7" s="428"/>
      <c r="O7" s="428"/>
      <c r="P7" s="428"/>
      <c r="Q7" s="363"/>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Q7" s="363"/>
      <c r="AR7" s="363"/>
      <c r="AS7" s="363"/>
      <c r="AT7" s="363"/>
      <c r="AU7" s="363"/>
      <c r="AV7" s="363"/>
      <c r="AW7" s="363"/>
      <c r="AX7" s="363"/>
      <c r="AY7" s="363"/>
      <c r="AZ7" s="363"/>
      <c r="BA7" s="363"/>
      <c r="BB7" s="363"/>
      <c r="BD7" s="363"/>
      <c r="BE7" s="363"/>
      <c r="BF7" s="363"/>
    </row>
    <row r="8" spans="1:58" s="407" customFormat="1">
      <c r="A8" s="1"/>
      <c r="B8" s="429" t="s">
        <v>119</v>
      </c>
      <c r="C8" s="427"/>
      <c r="D8" s="427"/>
      <c r="E8" s="427"/>
      <c r="F8" s="428">
        <f>Staffing!H28</f>
        <v>7500</v>
      </c>
      <c r="G8" s="428">
        <f>Staffing!I28</f>
        <v>22500</v>
      </c>
      <c r="H8" s="428">
        <f>Staffing!J28</f>
        <v>22500</v>
      </c>
      <c r="I8" s="428">
        <f>Staffing!K28</f>
        <v>30000</v>
      </c>
      <c r="J8" s="428">
        <f>Staffing!L28</f>
        <v>30000</v>
      </c>
      <c r="K8" s="428">
        <f>Staffing!M28</f>
        <v>40000</v>
      </c>
      <c r="L8" s="428">
        <f>Staffing!N28</f>
        <v>47500</v>
      </c>
      <c r="M8" s="428">
        <f>Staffing!O28</f>
        <v>47500</v>
      </c>
      <c r="N8" s="428">
        <f>Staffing!P28</f>
        <v>47500</v>
      </c>
      <c r="O8" s="428">
        <f>Staffing!Q28</f>
        <v>47500</v>
      </c>
      <c r="P8" s="428">
        <f>Staffing!R28</f>
        <v>51666.666666666672</v>
      </c>
      <c r="Q8" s="363">
        <f>Staffing!S28</f>
        <v>55833.333333333336</v>
      </c>
      <c r="R8" s="428">
        <f>Staffing!T28</f>
        <v>56058.333333333336</v>
      </c>
      <c r="S8" s="428">
        <f>Staffing!U28</f>
        <v>56508.333333333336</v>
      </c>
      <c r="T8" s="428">
        <f>Staffing!V28</f>
        <v>56508.333333333336</v>
      </c>
      <c r="U8" s="428">
        <f>Staffing!W28</f>
        <v>64233.333333333336</v>
      </c>
      <c r="V8" s="428">
        <f>Staffing!X28</f>
        <v>64233.333333333336</v>
      </c>
      <c r="W8" s="428">
        <f>Staffing!Y28</f>
        <v>64533.333333333336</v>
      </c>
      <c r="X8" s="428">
        <f>Staffing!Z28</f>
        <v>64758.333333333336</v>
      </c>
      <c r="Y8" s="428">
        <f>Staffing!AA28</f>
        <v>64758.333333333336</v>
      </c>
      <c r="Z8" s="428">
        <f>Staffing!AB28</f>
        <v>64758.333333333336</v>
      </c>
      <c r="AA8" s="428">
        <f>Staffing!AC28</f>
        <v>64758.333333333336</v>
      </c>
      <c r="AB8" s="428">
        <f>Staffing!AD28</f>
        <v>64883.333333333336</v>
      </c>
      <c r="AC8" s="428">
        <f>Staffing!AE28</f>
        <v>72508.333333333343</v>
      </c>
      <c r="AD8" s="428">
        <f>Staffing!AF28</f>
        <v>72508.333333333343</v>
      </c>
      <c r="AE8" s="428">
        <f>Staffing!AG28</f>
        <v>80008.333333333343</v>
      </c>
      <c r="AF8" s="428">
        <f>Staffing!AH28</f>
        <v>80008.333333333343</v>
      </c>
      <c r="AG8" s="428">
        <f>Staffing!AI28</f>
        <v>80233.333333333343</v>
      </c>
      <c r="AH8" s="428">
        <f>Staffing!AJ28</f>
        <v>87733.333333333343</v>
      </c>
      <c r="AI8" s="428">
        <f>Staffing!AK28</f>
        <v>87733.333333333343</v>
      </c>
      <c r="AJ8" s="428">
        <f>Staffing!AL28</f>
        <v>87733.333333333343</v>
      </c>
      <c r="AK8" s="428">
        <f>Staffing!AM28</f>
        <v>95233.333333333343</v>
      </c>
      <c r="AL8" s="428">
        <f>Staffing!AN28</f>
        <v>95233.333333333343</v>
      </c>
      <c r="AM8" s="428">
        <f>Staffing!AO28</f>
        <v>95233.333333333343</v>
      </c>
      <c r="AN8" s="428">
        <f>Staffing!AP28</f>
        <v>102733.33333333334</v>
      </c>
      <c r="AO8" s="428">
        <f>Staffing!AQ28</f>
        <v>102958.33333333334</v>
      </c>
      <c r="AQ8" s="363">
        <f>SUM(F8:H8)</f>
        <v>52500</v>
      </c>
      <c r="AR8" s="363">
        <f>SUM(I8:K8)</f>
        <v>100000</v>
      </c>
      <c r="AS8" s="363">
        <f>SUM(L8:N8)</f>
        <v>142500</v>
      </c>
      <c r="AT8" s="363">
        <f>SUM(O8:Q8)</f>
        <v>155000</v>
      </c>
      <c r="AU8" s="363">
        <f>SUM(R8:T8)</f>
        <v>169075</v>
      </c>
      <c r="AV8" s="363">
        <f>SUM(U8:W8)</f>
        <v>193000</v>
      </c>
      <c r="AW8" s="363">
        <f>SUM(X8:Z8)</f>
        <v>194275</v>
      </c>
      <c r="AX8" s="363">
        <f>SUM(AA8:AC8)</f>
        <v>202150</v>
      </c>
      <c r="AY8" s="363">
        <f>SUM(AD8:AF8)</f>
        <v>232525.00000000003</v>
      </c>
      <c r="AZ8" s="363">
        <f>SUM(AG8:AI8)</f>
        <v>255700.00000000003</v>
      </c>
      <c r="BA8" s="363">
        <f>SUM(AJ8:AL8)</f>
        <v>278200</v>
      </c>
      <c r="BB8" s="363">
        <f>SUM(AM8:AO8)</f>
        <v>300925</v>
      </c>
      <c r="BD8" s="363">
        <f>SUM(AQ8:AT8)</f>
        <v>450000</v>
      </c>
      <c r="BE8" s="363">
        <f>SUM(AU8:AX8)</f>
        <v>758500</v>
      </c>
      <c r="BF8" s="363">
        <f>SUM(AY8:BB8)</f>
        <v>1067350</v>
      </c>
    </row>
    <row r="9" spans="1:58" s="407" customFormat="1">
      <c r="A9" s="1"/>
      <c r="B9" s="429" t="s">
        <v>120</v>
      </c>
      <c r="C9" s="427"/>
      <c r="D9" s="427"/>
      <c r="E9" s="427"/>
      <c r="F9" s="428">
        <f>Staffing!H29+Staffing!H30</f>
        <v>1398.75</v>
      </c>
      <c r="G9" s="428">
        <f>Staffing!I29+Staffing!I30</f>
        <v>4196.25</v>
      </c>
      <c r="H9" s="428">
        <f>Staffing!J29+Staffing!J30</f>
        <v>4196.25</v>
      </c>
      <c r="I9" s="428">
        <f>Staffing!K29+Staffing!K30</f>
        <v>5595</v>
      </c>
      <c r="J9" s="428">
        <f>Staffing!L29+Staffing!L30</f>
        <v>5595</v>
      </c>
      <c r="K9" s="428">
        <f>Staffing!M29+Staffing!M30</f>
        <v>7460</v>
      </c>
      <c r="L9" s="428">
        <f>Staffing!N29+Staffing!N30</f>
        <v>8858.75</v>
      </c>
      <c r="M9" s="428">
        <f>Staffing!O29+Staffing!O30</f>
        <v>8858.75</v>
      </c>
      <c r="N9" s="428">
        <f>Staffing!P29+Staffing!P30</f>
        <v>8858.75</v>
      </c>
      <c r="O9" s="428">
        <f>Staffing!Q29+Staffing!Q30</f>
        <v>8858.75</v>
      </c>
      <c r="P9" s="428">
        <f>Staffing!R29+Staffing!R30</f>
        <v>9635.8333333333358</v>
      </c>
      <c r="Q9" s="363">
        <f>Staffing!S29+Staffing!S30</f>
        <v>10412.916666666668</v>
      </c>
      <c r="R9" s="428">
        <f>Staffing!T29+Staffing!T30</f>
        <v>10454.879166666668</v>
      </c>
      <c r="S9" s="428">
        <f>Staffing!U29+Staffing!U30</f>
        <v>10538.804166666667</v>
      </c>
      <c r="T9" s="428">
        <f>Staffing!V29+Staffing!V30</f>
        <v>10538.804166666667</v>
      </c>
      <c r="U9" s="428">
        <f>Staffing!W29+Staffing!W30</f>
        <v>11979.516666666666</v>
      </c>
      <c r="V9" s="428">
        <f>Staffing!X29+Staffing!X30</f>
        <v>11979.516666666666</v>
      </c>
      <c r="W9" s="428">
        <f>Staffing!Y29+Staffing!Y30</f>
        <v>12035.466666666667</v>
      </c>
      <c r="X9" s="428">
        <f>Staffing!Z29+Staffing!Z30</f>
        <v>12077.429166666667</v>
      </c>
      <c r="Y9" s="428">
        <f>Staffing!AA29+Staffing!AA30</f>
        <v>12077.429166666667</v>
      </c>
      <c r="Z9" s="428">
        <f>Staffing!AB29+Staffing!AB30</f>
        <v>12077.429166666667</v>
      </c>
      <c r="AA9" s="428">
        <f>Staffing!AC29+Staffing!AC30</f>
        <v>12077.429166666667</v>
      </c>
      <c r="AB9" s="428">
        <f>Staffing!AD29+Staffing!AD30</f>
        <v>12100.741666666667</v>
      </c>
      <c r="AC9" s="428">
        <f>Staffing!AE29+Staffing!AE30</f>
        <v>13522.804166666669</v>
      </c>
      <c r="AD9" s="428">
        <f>Staffing!AF29+Staffing!AF30</f>
        <v>13522.804166666669</v>
      </c>
      <c r="AE9" s="428">
        <f>Staffing!AG29+Staffing!AG30</f>
        <v>14921.554166666669</v>
      </c>
      <c r="AF9" s="428">
        <f>Staffing!AH29+Staffing!AH30</f>
        <v>14921.554166666669</v>
      </c>
      <c r="AG9" s="428">
        <f>Staffing!AI29+Staffing!AI30</f>
        <v>14963.516666666668</v>
      </c>
      <c r="AH9" s="428">
        <f>Staffing!AJ29+Staffing!AJ30</f>
        <v>16362.266666666666</v>
      </c>
      <c r="AI9" s="428">
        <f>Staffing!AK29+Staffing!AK30</f>
        <v>16362.266666666666</v>
      </c>
      <c r="AJ9" s="428">
        <f>Staffing!AL29+Staffing!AL30</f>
        <v>16362.266666666666</v>
      </c>
      <c r="AK9" s="428">
        <f>Staffing!AM29+Staffing!AM30</f>
        <v>17761.01666666667</v>
      </c>
      <c r="AL9" s="428">
        <f>Staffing!AN29+Staffing!AN30</f>
        <v>17761.01666666667</v>
      </c>
      <c r="AM9" s="428">
        <f>Staffing!AO29+Staffing!AO30</f>
        <v>17761.01666666667</v>
      </c>
      <c r="AN9" s="428">
        <f>Staffing!AP29+Staffing!AP30</f>
        <v>19159.76666666667</v>
      </c>
      <c r="AO9" s="428">
        <f>Staffing!AQ29+Staffing!AQ30</f>
        <v>19201.729166666672</v>
      </c>
      <c r="AQ9" s="363">
        <f>SUM(F9:H9)</f>
        <v>9791.25</v>
      </c>
      <c r="AR9" s="363">
        <f>SUM(I9:K9)</f>
        <v>18650</v>
      </c>
      <c r="AS9" s="363">
        <f>SUM(L9:N9)</f>
        <v>26576.25</v>
      </c>
      <c r="AT9" s="363">
        <f>SUM(O9:Q9)</f>
        <v>28907.500000000004</v>
      </c>
      <c r="AU9" s="363">
        <f>SUM(R9:T9)</f>
        <v>31532.487500000003</v>
      </c>
      <c r="AV9" s="363">
        <f>SUM(U9:W9)</f>
        <v>35994.5</v>
      </c>
      <c r="AW9" s="363">
        <f>SUM(X9:Z9)</f>
        <v>36232.287499999999</v>
      </c>
      <c r="AX9" s="363">
        <f>SUM(AA9:AC9)</f>
        <v>37700.975000000006</v>
      </c>
      <c r="AY9" s="363">
        <f t="shared" ref="AY9" si="0">SUM(AD9:AF9)</f>
        <v>43365.912500000006</v>
      </c>
      <c r="AZ9" s="363">
        <f>SUM(AG9:AI9)</f>
        <v>47688.05</v>
      </c>
      <c r="BA9" s="363">
        <f>SUM(AJ9:AL9)</f>
        <v>51884.30000000001</v>
      </c>
      <c r="BB9" s="363">
        <f>SUM(AM9:AO9)</f>
        <v>56122.512500000012</v>
      </c>
      <c r="BD9" s="363">
        <f t="shared" ref="BD9:BD16" si="1">SUM(AQ9:AT9)</f>
        <v>83925</v>
      </c>
      <c r="BE9" s="363">
        <f t="shared" ref="BE9:BE16" si="2">SUM(AU9:AX9)</f>
        <v>141460.25</v>
      </c>
      <c r="BF9" s="363">
        <f>SUM(AY9:BB9)</f>
        <v>199060.77500000002</v>
      </c>
    </row>
    <row r="10" spans="1:58" s="407" customFormat="1">
      <c r="A10" s="1"/>
      <c r="B10" s="59" t="s">
        <v>84</v>
      </c>
      <c r="D10" s="427"/>
      <c r="E10" s="427"/>
      <c r="F10" s="428">
        <f ca="1">'Medical Device Revenue'!E51</f>
        <v>0</v>
      </c>
      <c r="G10" s="428">
        <f ca="1">'Medical Device Revenue'!F51</f>
        <v>910.00000000000011</v>
      </c>
      <c r="H10" s="428">
        <f ca="1">'Medical Device Revenue'!G51</f>
        <v>280</v>
      </c>
      <c r="I10" s="428">
        <f ca="1">'Medical Device Revenue'!H51</f>
        <v>1260.0000000000002</v>
      </c>
      <c r="J10" s="428">
        <f ca="1">'Medical Device Revenue'!I51</f>
        <v>700.00000000000011</v>
      </c>
      <c r="K10" s="428">
        <f ca="1">'Medical Device Revenue'!J51</f>
        <v>840.00000000000011</v>
      </c>
      <c r="L10" s="428">
        <f ca="1">'Medical Device Revenue'!K51</f>
        <v>2800.0000000000005</v>
      </c>
      <c r="M10" s="428">
        <f ca="1">'Medical Device Revenue'!L51</f>
        <v>1680.0000000000002</v>
      </c>
      <c r="N10" s="428">
        <f ca="1">'Medical Device Revenue'!M51</f>
        <v>2870.0000000000005</v>
      </c>
      <c r="O10" s="428">
        <f ca="1">'Medical Device Revenue'!N51</f>
        <v>4270</v>
      </c>
      <c r="P10" s="428">
        <f ca="1">'Medical Device Revenue'!O51</f>
        <v>3290.0000000000005</v>
      </c>
      <c r="Q10" s="428">
        <f ca="1">'Medical Device Revenue'!P51</f>
        <v>4550</v>
      </c>
      <c r="R10" s="428">
        <f ca="1">'Medical Device Revenue'!Q51</f>
        <v>4270</v>
      </c>
      <c r="S10" s="428">
        <f ca="1">'Medical Device Revenue'!R51</f>
        <v>7420.0000000000009</v>
      </c>
      <c r="T10" s="428">
        <f ca="1">'Medical Device Revenue'!S51</f>
        <v>6720.0000000000009</v>
      </c>
      <c r="U10" s="428">
        <f ca="1">'Medical Device Revenue'!T51</f>
        <v>7490.0000000000009</v>
      </c>
      <c r="V10" s="428">
        <f ca="1">'Medical Device Revenue'!U51</f>
        <v>8260</v>
      </c>
      <c r="W10" s="428">
        <f ca="1">'Medical Device Revenue'!V51</f>
        <v>9870.0000000000018</v>
      </c>
      <c r="X10" s="428">
        <f ca="1">'Medical Device Revenue'!W51</f>
        <v>11830.000000000002</v>
      </c>
      <c r="Y10" s="428">
        <f ca="1">'Medical Device Revenue'!X51</f>
        <v>12320.000000000002</v>
      </c>
      <c r="Z10" s="428">
        <f ca="1">'Medical Device Revenue'!Y51</f>
        <v>15470.000000000002</v>
      </c>
      <c r="AA10" s="428">
        <f ca="1">'Medical Device Revenue'!Z51</f>
        <v>14560.000000000002</v>
      </c>
      <c r="AB10" s="428">
        <f ca="1">'Medical Device Revenue'!AA51</f>
        <v>18480</v>
      </c>
      <c r="AC10" s="428">
        <f ca="1">'Medical Device Revenue'!AB51</f>
        <v>21420.000000000004</v>
      </c>
      <c r="AD10" s="428">
        <f ca="1">'Medical Device Revenue'!AC51</f>
        <v>19390.000000000004</v>
      </c>
      <c r="AE10" s="428">
        <f ca="1">'Medical Device Revenue'!AD51</f>
        <v>23450.000000000004</v>
      </c>
      <c r="AF10" s="428">
        <f ca="1">'Medical Device Revenue'!AE51</f>
        <v>25410.000000000004</v>
      </c>
      <c r="AG10" s="428">
        <f ca="1">'Medical Device Revenue'!AF51</f>
        <v>27440.000000000004</v>
      </c>
      <c r="AH10" s="428">
        <f ca="1">'Medical Device Revenue'!AG51</f>
        <v>29400.000000000004</v>
      </c>
      <c r="AI10" s="428">
        <f ca="1">'Medical Device Revenue'!AH51</f>
        <v>32410.000000000004</v>
      </c>
      <c r="AJ10" s="428">
        <f ca="1">'Medical Device Revenue'!AI51</f>
        <v>33810</v>
      </c>
      <c r="AK10" s="428">
        <f ca="1">'Medical Device Revenue'!AJ51</f>
        <v>36680</v>
      </c>
      <c r="AL10" s="428">
        <f ca="1">'Medical Device Revenue'!AK51</f>
        <v>39130.000000000007</v>
      </c>
      <c r="AM10" s="428">
        <f ca="1">'Medical Device Revenue'!AL51</f>
        <v>40740.000000000007</v>
      </c>
      <c r="AN10" s="428">
        <f ca="1">'Medical Device Revenue'!AM51</f>
        <v>43960.000000000007</v>
      </c>
      <c r="AO10" s="428">
        <f ca="1">'Medical Device Revenue'!AN51</f>
        <v>47460.000000000007</v>
      </c>
      <c r="AP10" s="428"/>
      <c r="AQ10" s="428">
        <f ca="1">'Medical Device Revenue'!AP51</f>
        <v>1190</v>
      </c>
      <c r="AR10" s="428">
        <f ca="1">'Medical Device Revenue'!AQ51</f>
        <v>2800.0000000000005</v>
      </c>
      <c r="AS10" s="428">
        <f ca="1">'Medical Device Revenue'!AR51</f>
        <v>7350.0000000000018</v>
      </c>
      <c r="AT10" s="428">
        <f ca="1">'Medical Device Revenue'!AS51</f>
        <v>12110</v>
      </c>
      <c r="AU10" s="428">
        <f ca="1">'Medical Device Revenue'!AT51</f>
        <v>18410</v>
      </c>
      <c r="AV10" s="428">
        <f ca="1">'Medical Device Revenue'!AU51</f>
        <v>25620</v>
      </c>
      <c r="AW10" s="428">
        <f ca="1">'Medical Device Revenue'!AV51</f>
        <v>39620.000000000007</v>
      </c>
      <c r="AX10" s="428">
        <f ca="1">'Medical Device Revenue'!AW51</f>
        <v>54460</v>
      </c>
      <c r="AY10" s="428">
        <f ca="1">'Medical Device Revenue'!AX51</f>
        <v>68250.000000000015</v>
      </c>
      <c r="AZ10" s="428">
        <f ca="1">'Medical Device Revenue'!AY51</f>
        <v>89250.000000000015</v>
      </c>
      <c r="BA10" s="428">
        <f ca="1">'Medical Device Revenue'!AZ51</f>
        <v>109620</v>
      </c>
      <c r="BB10" s="428">
        <f ca="1">'Medical Device Revenue'!BA51</f>
        <v>132160.00000000003</v>
      </c>
      <c r="BC10" s="428"/>
      <c r="BD10" s="428">
        <f ca="1">'Medical Device Revenue'!BC51</f>
        <v>23450</v>
      </c>
      <c r="BE10" s="428">
        <f ca="1">'Medical Device Revenue'!BD51</f>
        <v>138110</v>
      </c>
      <c r="BF10" s="428">
        <f ca="1">'Medical Device Revenue'!BE51</f>
        <v>399280</v>
      </c>
    </row>
    <row r="11" spans="1:58" s="407" customFormat="1" ht="6" customHeight="1">
      <c r="A11" s="1"/>
      <c r="B11" s="429"/>
      <c r="C11" s="427"/>
      <c r="D11" s="427"/>
      <c r="E11" s="427"/>
      <c r="F11" s="430"/>
      <c r="G11" s="430"/>
      <c r="H11" s="430"/>
      <c r="I11" s="430"/>
      <c r="J11" s="430"/>
      <c r="K11" s="430"/>
      <c r="L11" s="430"/>
      <c r="M11" s="430"/>
      <c r="N11" s="430"/>
      <c r="O11" s="430"/>
      <c r="P11" s="430"/>
      <c r="Q11" s="431"/>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Q11" s="431"/>
      <c r="AR11" s="431"/>
      <c r="AS11" s="431"/>
      <c r="AT11" s="431"/>
      <c r="AU11" s="431"/>
      <c r="AV11" s="431"/>
      <c r="AW11" s="431"/>
      <c r="AX11" s="431"/>
      <c r="AY11" s="431"/>
      <c r="AZ11" s="431"/>
      <c r="BA11" s="431"/>
      <c r="BB11" s="431"/>
      <c r="BD11" s="431"/>
      <c r="BE11" s="431"/>
      <c r="BF11" s="431"/>
    </row>
    <row r="12" spans="1:58">
      <c r="B12" s="432" t="str">
        <f>"TOTAL "&amp;B7</f>
        <v>TOTAL PAYROLL</v>
      </c>
      <c r="C12" s="433"/>
      <c r="D12" s="433"/>
      <c r="E12" s="433"/>
      <c r="F12" s="434">
        <f t="shared" ref="F12:AC12" ca="1" si="3">SUM(F8:F11)</f>
        <v>8898.75</v>
      </c>
      <c r="G12" s="434">
        <f t="shared" ca="1" si="3"/>
        <v>27606.25</v>
      </c>
      <c r="H12" s="434">
        <f t="shared" ca="1" si="3"/>
        <v>26976.25</v>
      </c>
      <c r="I12" s="434">
        <f t="shared" ca="1" si="3"/>
        <v>36855</v>
      </c>
      <c r="J12" s="434">
        <f t="shared" ca="1" si="3"/>
        <v>36295</v>
      </c>
      <c r="K12" s="434">
        <f t="shared" ca="1" si="3"/>
        <v>48300</v>
      </c>
      <c r="L12" s="434">
        <f t="shared" ca="1" si="3"/>
        <v>59158.75</v>
      </c>
      <c r="M12" s="434">
        <f t="shared" ca="1" si="3"/>
        <v>58038.75</v>
      </c>
      <c r="N12" s="434">
        <f t="shared" ca="1" si="3"/>
        <v>59228.75</v>
      </c>
      <c r="O12" s="434">
        <f t="shared" ca="1" si="3"/>
        <v>60628.75</v>
      </c>
      <c r="P12" s="434">
        <f t="shared" ca="1" si="3"/>
        <v>64592.500000000007</v>
      </c>
      <c r="Q12" s="434">
        <f t="shared" ca="1" si="3"/>
        <v>70796.25</v>
      </c>
      <c r="R12" s="434">
        <f t="shared" ca="1" si="3"/>
        <v>70783.212500000009</v>
      </c>
      <c r="S12" s="434">
        <f t="shared" ca="1" si="3"/>
        <v>74467.137499999997</v>
      </c>
      <c r="T12" s="434">
        <f t="shared" ca="1" si="3"/>
        <v>73767.137499999997</v>
      </c>
      <c r="U12" s="434">
        <f t="shared" ca="1" si="3"/>
        <v>83702.850000000006</v>
      </c>
      <c r="V12" s="434">
        <f t="shared" ca="1" si="3"/>
        <v>84472.85</v>
      </c>
      <c r="W12" s="434">
        <f t="shared" ca="1" si="3"/>
        <v>86438.8</v>
      </c>
      <c r="X12" s="434">
        <f t="shared" ca="1" si="3"/>
        <v>88665.762499999997</v>
      </c>
      <c r="Y12" s="434">
        <f t="shared" ca="1" si="3"/>
        <v>89155.762499999997</v>
      </c>
      <c r="Z12" s="434">
        <f t="shared" ca="1" si="3"/>
        <v>92305.762499999997</v>
      </c>
      <c r="AA12" s="434">
        <f t="shared" ca="1" si="3"/>
        <v>91395.762499999997</v>
      </c>
      <c r="AB12" s="434">
        <f t="shared" ca="1" si="3"/>
        <v>95464.074999999997</v>
      </c>
      <c r="AC12" s="434">
        <f t="shared" ca="1" si="3"/>
        <v>107451.13750000001</v>
      </c>
      <c r="AD12" s="434">
        <f t="shared" ref="AD12:AO12" ca="1" si="4">SUM(AD8:AD11)</f>
        <v>105421.13750000001</v>
      </c>
      <c r="AE12" s="434">
        <f t="shared" ca="1" si="4"/>
        <v>118379.88750000001</v>
      </c>
      <c r="AF12" s="434">
        <f t="shared" ca="1" si="4"/>
        <v>120339.88750000001</v>
      </c>
      <c r="AG12" s="434">
        <f t="shared" ca="1" si="4"/>
        <v>122636.85</v>
      </c>
      <c r="AH12" s="434">
        <f t="shared" ca="1" si="4"/>
        <v>133495.6</v>
      </c>
      <c r="AI12" s="434">
        <f t="shared" ca="1" si="4"/>
        <v>136505.60000000001</v>
      </c>
      <c r="AJ12" s="434">
        <f t="shared" ca="1" si="4"/>
        <v>137905.60000000001</v>
      </c>
      <c r="AK12" s="434">
        <f t="shared" ca="1" si="4"/>
        <v>149674.35</v>
      </c>
      <c r="AL12" s="434">
        <f t="shared" ca="1" si="4"/>
        <v>152124.35</v>
      </c>
      <c r="AM12" s="434">
        <f t="shared" ca="1" si="4"/>
        <v>153734.35</v>
      </c>
      <c r="AN12" s="434">
        <f t="shared" ca="1" si="4"/>
        <v>165853.1</v>
      </c>
      <c r="AO12" s="434">
        <f t="shared" ca="1" si="4"/>
        <v>169620.06250000003</v>
      </c>
      <c r="AQ12" s="434">
        <f t="shared" ref="AQ12:AW12" ca="1" si="5">SUM(AQ8:AQ11)</f>
        <v>63481.25</v>
      </c>
      <c r="AR12" s="434">
        <f t="shared" ca="1" si="5"/>
        <v>121450</v>
      </c>
      <c r="AS12" s="434">
        <f t="shared" ca="1" si="5"/>
        <v>176426.25</v>
      </c>
      <c r="AT12" s="434">
        <f t="shared" ca="1" si="5"/>
        <v>196017.5</v>
      </c>
      <c r="AU12" s="434">
        <f t="shared" ca="1" si="5"/>
        <v>219017.48749999999</v>
      </c>
      <c r="AV12" s="434">
        <f t="shared" ca="1" si="5"/>
        <v>254614.5</v>
      </c>
      <c r="AW12" s="434">
        <f t="shared" ca="1" si="5"/>
        <v>270127.28750000003</v>
      </c>
      <c r="AX12" s="434">
        <f ca="1">SUM(AX8:AX11)</f>
        <v>294310.97499999998</v>
      </c>
      <c r="AY12" s="434">
        <f ca="1">SUM(AY8:AY11)</f>
        <v>344140.91250000003</v>
      </c>
      <c r="AZ12" s="434">
        <f ca="1">SUM(AZ8:AZ11)</f>
        <v>392638.05000000005</v>
      </c>
      <c r="BA12" s="434">
        <f ca="1">SUM(BA8:BA11)</f>
        <v>439704.3</v>
      </c>
      <c r="BB12" s="434">
        <f ca="1">SUM(BB8:BB11)</f>
        <v>489207.51250000007</v>
      </c>
      <c r="BD12" s="434">
        <f ca="1">SUM(AQ12:AT12)</f>
        <v>557375</v>
      </c>
      <c r="BE12" s="434">
        <f ca="1">SUM(AU12:AX12)</f>
        <v>1038070.25</v>
      </c>
      <c r="BF12" s="434">
        <f ca="1">SUM(AY12:BB12)</f>
        <v>1665690.7750000004</v>
      </c>
    </row>
    <row r="13" spans="1:58">
      <c r="C13" s="427"/>
      <c r="D13" s="427"/>
      <c r="E13" s="427"/>
      <c r="F13" s="428"/>
      <c r="G13" s="428"/>
      <c r="H13" s="428"/>
      <c r="I13" s="428"/>
      <c r="J13" s="428"/>
      <c r="K13" s="428"/>
      <c r="L13" s="428"/>
      <c r="M13" s="428"/>
      <c r="N13" s="428"/>
      <c r="O13" s="428"/>
      <c r="P13" s="428"/>
      <c r="Q13" s="363"/>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Q13" s="363"/>
      <c r="AR13" s="363"/>
      <c r="AS13" s="363"/>
      <c r="AT13" s="363"/>
      <c r="AU13" s="363"/>
      <c r="AV13" s="363"/>
      <c r="AW13" s="363"/>
      <c r="AX13" s="363"/>
      <c r="AY13" s="363"/>
      <c r="AZ13" s="363"/>
      <c r="BA13" s="363"/>
      <c r="BB13" s="363"/>
      <c r="BD13" s="363"/>
      <c r="BE13" s="363"/>
      <c r="BF13" s="363"/>
    </row>
    <row r="14" spans="1:58">
      <c r="B14" s="4" t="s">
        <v>121</v>
      </c>
      <c r="C14" s="427"/>
      <c r="D14" s="427"/>
      <c r="E14" s="427"/>
      <c r="F14" s="428"/>
      <c r="G14" s="428"/>
      <c r="H14" s="428"/>
      <c r="I14" s="428"/>
      <c r="J14" s="428"/>
      <c r="K14" s="428"/>
      <c r="L14" s="428"/>
      <c r="M14" s="428"/>
      <c r="N14" s="428"/>
      <c r="O14" s="428"/>
      <c r="P14" s="428"/>
      <c r="Q14" s="363"/>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Q14" s="363"/>
      <c r="AR14" s="363"/>
      <c r="AS14" s="363"/>
      <c r="AT14" s="363"/>
      <c r="AU14" s="363"/>
      <c r="AV14" s="363"/>
      <c r="AW14" s="363"/>
      <c r="AX14" s="363"/>
      <c r="AY14" s="363"/>
      <c r="AZ14" s="363"/>
      <c r="BA14" s="363"/>
      <c r="BB14" s="363"/>
      <c r="BD14" s="363"/>
      <c r="BE14" s="363"/>
      <c r="BF14" s="363"/>
    </row>
    <row r="15" spans="1:58">
      <c r="B15" s="435" t="s">
        <v>122</v>
      </c>
      <c r="C15" s="427"/>
      <c r="D15" s="436">
        <v>0</v>
      </c>
      <c r="E15" s="437" t="s">
        <v>123</v>
      </c>
      <c r="F15" s="428">
        <f>$D15</f>
        <v>0</v>
      </c>
      <c r="G15" s="428">
        <f t="shared" ref="G15:AO15" si="6">$D15</f>
        <v>0</v>
      </c>
      <c r="H15" s="428">
        <f t="shared" si="6"/>
        <v>0</v>
      </c>
      <c r="I15" s="428">
        <f t="shared" si="6"/>
        <v>0</v>
      </c>
      <c r="J15" s="428">
        <f t="shared" si="6"/>
        <v>0</v>
      </c>
      <c r="K15" s="428">
        <f t="shared" si="6"/>
        <v>0</v>
      </c>
      <c r="L15" s="428">
        <f t="shared" si="6"/>
        <v>0</v>
      </c>
      <c r="M15" s="428">
        <f t="shared" si="6"/>
        <v>0</v>
      </c>
      <c r="N15" s="428">
        <f t="shared" si="6"/>
        <v>0</v>
      </c>
      <c r="O15" s="428">
        <f t="shared" si="6"/>
        <v>0</v>
      </c>
      <c r="P15" s="428">
        <f t="shared" si="6"/>
        <v>0</v>
      </c>
      <c r="Q15" s="363">
        <f t="shared" si="6"/>
        <v>0</v>
      </c>
      <c r="R15" s="428">
        <f t="shared" si="6"/>
        <v>0</v>
      </c>
      <c r="S15" s="428">
        <f t="shared" si="6"/>
        <v>0</v>
      </c>
      <c r="T15" s="428">
        <f t="shared" si="6"/>
        <v>0</v>
      </c>
      <c r="U15" s="428">
        <f t="shared" si="6"/>
        <v>0</v>
      </c>
      <c r="V15" s="428">
        <f t="shared" si="6"/>
        <v>0</v>
      </c>
      <c r="W15" s="428">
        <f t="shared" si="6"/>
        <v>0</v>
      </c>
      <c r="X15" s="428">
        <f t="shared" si="6"/>
        <v>0</v>
      </c>
      <c r="Y15" s="428">
        <f t="shared" si="6"/>
        <v>0</v>
      </c>
      <c r="Z15" s="428">
        <f t="shared" si="6"/>
        <v>0</v>
      </c>
      <c r="AA15" s="428">
        <f t="shared" si="6"/>
        <v>0</v>
      </c>
      <c r="AB15" s="428">
        <f t="shared" si="6"/>
        <v>0</v>
      </c>
      <c r="AC15" s="428">
        <f t="shared" si="6"/>
        <v>0</v>
      </c>
      <c r="AD15" s="428">
        <f t="shared" si="6"/>
        <v>0</v>
      </c>
      <c r="AE15" s="428">
        <f t="shared" si="6"/>
        <v>0</v>
      </c>
      <c r="AF15" s="428">
        <f t="shared" si="6"/>
        <v>0</v>
      </c>
      <c r="AG15" s="428">
        <f t="shared" si="6"/>
        <v>0</v>
      </c>
      <c r="AH15" s="428">
        <f t="shared" si="6"/>
        <v>0</v>
      </c>
      <c r="AI15" s="428">
        <f t="shared" si="6"/>
        <v>0</v>
      </c>
      <c r="AJ15" s="428">
        <f t="shared" si="6"/>
        <v>0</v>
      </c>
      <c r="AK15" s="428">
        <f t="shared" si="6"/>
        <v>0</v>
      </c>
      <c r="AL15" s="428">
        <f t="shared" si="6"/>
        <v>0</v>
      </c>
      <c r="AM15" s="428">
        <f t="shared" si="6"/>
        <v>0</v>
      </c>
      <c r="AN15" s="428">
        <f t="shared" si="6"/>
        <v>0</v>
      </c>
      <c r="AO15" s="428">
        <f t="shared" si="6"/>
        <v>0</v>
      </c>
      <c r="AQ15" s="363">
        <f>SUM(F15:H15)</f>
        <v>0</v>
      </c>
      <c r="AR15" s="363">
        <f>SUM(I15:K15)</f>
        <v>0</v>
      </c>
      <c r="AS15" s="363">
        <f>SUM(L15:N15)</f>
        <v>0</v>
      </c>
      <c r="AT15" s="363">
        <f>SUM(O15:Q15)</f>
        <v>0</v>
      </c>
      <c r="AU15" s="363">
        <f>SUM(R15:T15)</f>
        <v>0</v>
      </c>
      <c r="AV15" s="363">
        <f>SUM(U15:W15)</f>
        <v>0</v>
      </c>
      <c r="AW15" s="363">
        <f>SUM(X15:Z15)</f>
        <v>0</v>
      </c>
      <c r="AX15" s="363">
        <f>SUM(AA15:AC15)</f>
        <v>0</v>
      </c>
      <c r="AY15" s="363">
        <f>SUM(AD15:AF15)</f>
        <v>0</v>
      </c>
      <c r="AZ15" s="363">
        <f>SUM(AG15:AI15)</f>
        <v>0</v>
      </c>
      <c r="BA15" s="363">
        <f>SUM(AJ15:AL15)</f>
        <v>0</v>
      </c>
      <c r="BB15" s="363">
        <f>SUM(AM15:AO15)</f>
        <v>0</v>
      </c>
      <c r="BD15" s="363">
        <f t="shared" si="1"/>
        <v>0</v>
      </c>
      <c r="BE15" s="363">
        <f t="shared" si="2"/>
        <v>0</v>
      </c>
      <c r="BF15" s="363">
        <f>SUM(AY15:BB15)</f>
        <v>0</v>
      </c>
    </row>
    <row r="16" spans="1:58">
      <c r="B16" s="435" t="s">
        <v>124</v>
      </c>
      <c r="C16" s="427"/>
      <c r="D16" s="427"/>
      <c r="E16" s="427"/>
      <c r="F16" s="430">
        <v>0</v>
      </c>
      <c r="G16" s="430">
        <v>0</v>
      </c>
      <c r="H16" s="430">
        <v>0</v>
      </c>
      <c r="I16" s="430">
        <v>0</v>
      </c>
      <c r="J16" s="430">
        <v>0</v>
      </c>
      <c r="K16" s="430">
        <v>0</v>
      </c>
      <c r="L16" s="430">
        <v>0</v>
      </c>
      <c r="M16" s="430">
        <v>0</v>
      </c>
      <c r="N16" s="430">
        <v>0</v>
      </c>
      <c r="O16" s="430">
        <v>0</v>
      </c>
      <c r="P16" s="430">
        <v>0</v>
      </c>
      <c r="Q16" s="431">
        <v>0</v>
      </c>
      <c r="R16" s="430">
        <v>0</v>
      </c>
      <c r="S16" s="430">
        <v>0</v>
      </c>
      <c r="T16" s="430">
        <v>0</v>
      </c>
      <c r="U16" s="430">
        <v>0</v>
      </c>
      <c r="V16" s="430">
        <v>0</v>
      </c>
      <c r="W16" s="430">
        <v>0</v>
      </c>
      <c r="X16" s="430">
        <v>0</v>
      </c>
      <c r="Y16" s="430">
        <v>0</v>
      </c>
      <c r="Z16" s="430">
        <v>0</v>
      </c>
      <c r="AA16" s="430">
        <v>0</v>
      </c>
      <c r="AB16" s="430">
        <v>0</v>
      </c>
      <c r="AC16" s="430">
        <v>0</v>
      </c>
      <c r="AD16" s="430">
        <v>0</v>
      </c>
      <c r="AE16" s="430">
        <v>0</v>
      </c>
      <c r="AF16" s="430">
        <v>0</v>
      </c>
      <c r="AG16" s="430">
        <v>0</v>
      </c>
      <c r="AH16" s="430">
        <v>0</v>
      </c>
      <c r="AI16" s="430">
        <v>0</v>
      </c>
      <c r="AJ16" s="430">
        <v>0</v>
      </c>
      <c r="AK16" s="430">
        <v>0</v>
      </c>
      <c r="AL16" s="430">
        <v>0</v>
      </c>
      <c r="AM16" s="430">
        <v>0</v>
      </c>
      <c r="AN16" s="430">
        <v>0</v>
      </c>
      <c r="AO16" s="430">
        <v>0</v>
      </c>
      <c r="AQ16" s="363">
        <f>SUM(F16:H16)</f>
        <v>0</v>
      </c>
      <c r="AR16" s="363">
        <f>SUM(I16:K16)</f>
        <v>0</v>
      </c>
      <c r="AS16" s="363">
        <f>SUM(L16:N16)</f>
        <v>0</v>
      </c>
      <c r="AT16" s="363">
        <f>SUM(O16:Q16)</f>
        <v>0</v>
      </c>
      <c r="AU16" s="363">
        <f>SUM(R16:T16)</f>
        <v>0</v>
      </c>
      <c r="AV16" s="363">
        <f>SUM(U16:W16)</f>
        <v>0</v>
      </c>
      <c r="AW16" s="363">
        <f>SUM(X16:Z16)</f>
        <v>0</v>
      </c>
      <c r="AX16" s="363">
        <f>SUM(AA16:AC16)</f>
        <v>0</v>
      </c>
      <c r="AY16" s="363">
        <f>SUM(AD16:AF16)</f>
        <v>0</v>
      </c>
      <c r="AZ16" s="363">
        <f>SUM(AG16:AI16)</f>
        <v>0</v>
      </c>
      <c r="BA16" s="363">
        <f>SUM(AJ16:AL16)</f>
        <v>0</v>
      </c>
      <c r="BB16" s="363">
        <f>SUM(AM16:AO16)</f>
        <v>0</v>
      </c>
      <c r="BD16" s="363">
        <f t="shared" si="1"/>
        <v>0</v>
      </c>
      <c r="BE16" s="363">
        <f t="shared" si="2"/>
        <v>0</v>
      </c>
      <c r="BF16" s="363">
        <f>SUM(AY16:BB16)</f>
        <v>0</v>
      </c>
    </row>
    <row r="17" spans="1:58" ht="6" customHeight="1">
      <c r="B17" s="429"/>
      <c r="C17" s="427"/>
      <c r="D17" s="427"/>
      <c r="E17" s="427"/>
      <c r="F17" s="430"/>
      <c r="G17" s="430"/>
      <c r="H17" s="430"/>
      <c r="I17" s="430"/>
      <c r="J17" s="430"/>
      <c r="K17" s="430"/>
      <c r="L17" s="430"/>
      <c r="M17" s="430"/>
      <c r="N17" s="430"/>
      <c r="O17" s="430"/>
      <c r="P17" s="430"/>
      <c r="Q17" s="431"/>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Q17" s="431"/>
      <c r="AR17" s="431"/>
      <c r="AS17" s="431"/>
      <c r="AT17" s="431"/>
      <c r="AU17" s="431"/>
      <c r="AV17" s="431"/>
      <c r="AW17" s="431"/>
      <c r="AX17" s="431"/>
      <c r="AY17" s="431"/>
      <c r="AZ17" s="431"/>
      <c r="BA17" s="431"/>
      <c r="BB17" s="431"/>
      <c r="BD17" s="431"/>
      <c r="BE17" s="431"/>
      <c r="BF17" s="431"/>
    </row>
    <row r="18" spans="1:58">
      <c r="B18" s="432" t="str">
        <f>"TOTAL "&amp;B14</f>
        <v>TOTAL CONTRACTORS</v>
      </c>
      <c r="C18" s="433"/>
      <c r="D18" s="433"/>
      <c r="E18" s="433"/>
      <c r="F18" s="434">
        <f t="shared" ref="F18:AQ18" si="7">SUM(F15:F17)</f>
        <v>0</v>
      </c>
      <c r="G18" s="434">
        <f t="shared" si="7"/>
        <v>0</v>
      </c>
      <c r="H18" s="434">
        <f t="shared" si="7"/>
        <v>0</v>
      </c>
      <c r="I18" s="434">
        <f t="shared" si="7"/>
        <v>0</v>
      </c>
      <c r="J18" s="434">
        <f t="shared" si="7"/>
        <v>0</v>
      </c>
      <c r="K18" s="434">
        <f t="shared" si="7"/>
        <v>0</v>
      </c>
      <c r="L18" s="434">
        <f t="shared" si="7"/>
        <v>0</v>
      </c>
      <c r="M18" s="434">
        <f t="shared" si="7"/>
        <v>0</v>
      </c>
      <c r="N18" s="434">
        <f t="shared" si="7"/>
        <v>0</v>
      </c>
      <c r="O18" s="434">
        <f t="shared" si="7"/>
        <v>0</v>
      </c>
      <c r="P18" s="434">
        <f t="shared" si="7"/>
        <v>0</v>
      </c>
      <c r="Q18" s="434">
        <f t="shared" si="7"/>
        <v>0</v>
      </c>
      <c r="R18" s="434">
        <f t="shared" si="7"/>
        <v>0</v>
      </c>
      <c r="S18" s="434">
        <f t="shared" si="7"/>
        <v>0</v>
      </c>
      <c r="T18" s="434">
        <f t="shared" si="7"/>
        <v>0</v>
      </c>
      <c r="U18" s="434">
        <f t="shared" si="7"/>
        <v>0</v>
      </c>
      <c r="V18" s="434">
        <f t="shared" si="7"/>
        <v>0</v>
      </c>
      <c r="W18" s="434">
        <f t="shared" si="7"/>
        <v>0</v>
      </c>
      <c r="X18" s="434">
        <f t="shared" si="7"/>
        <v>0</v>
      </c>
      <c r="Y18" s="434">
        <f t="shared" si="7"/>
        <v>0</v>
      </c>
      <c r="Z18" s="434">
        <f t="shared" si="7"/>
        <v>0</v>
      </c>
      <c r="AA18" s="434">
        <f t="shared" si="7"/>
        <v>0</v>
      </c>
      <c r="AB18" s="434">
        <f t="shared" si="7"/>
        <v>0</v>
      </c>
      <c r="AC18" s="434">
        <f t="shared" si="7"/>
        <v>0</v>
      </c>
      <c r="AD18" s="434">
        <f t="shared" ref="AD18:AO18" si="8">SUM(AD15:AD17)</f>
        <v>0</v>
      </c>
      <c r="AE18" s="434">
        <f t="shared" si="8"/>
        <v>0</v>
      </c>
      <c r="AF18" s="434">
        <f t="shared" si="8"/>
        <v>0</v>
      </c>
      <c r="AG18" s="434">
        <f t="shared" si="8"/>
        <v>0</v>
      </c>
      <c r="AH18" s="434">
        <f t="shared" si="8"/>
        <v>0</v>
      </c>
      <c r="AI18" s="434">
        <f t="shared" si="8"/>
        <v>0</v>
      </c>
      <c r="AJ18" s="434">
        <f t="shared" si="8"/>
        <v>0</v>
      </c>
      <c r="AK18" s="434">
        <f t="shared" si="8"/>
        <v>0</v>
      </c>
      <c r="AL18" s="434">
        <f t="shared" si="8"/>
        <v>0</v>
      </c>
      <c r="AM18" s="434">
        <f t="shared" si="8"/>
        <v>0</v>
      </c>
      <c r="AN18" s="434">
        <f t="shared" si="8"/>
        <v>0</v>
      </c>
      <c r="AO18" s="434">
        <f t="shared" si="8"/>
        <v>0</v>
      </c>
      <c r="AQ18" s="434">
        <f t="shared" si="7"/>
        <v>0</v>
      </c>
      <c r="AR18" s="434">
        <f>SUM(AR15:AR17)</f>
        <v>0</v>
      </c>
      <c r="AS18" s="434">
        <f>SUM(AS15:AS17)</f>
        <v>0</v>
      </c>
      <c r="AT18" s="434">
        <f t="shared" ref="AT18:AW18" si="9">SUM(AT15:AT17)</f>
        <v>0</v>
      </c>
      <c r="AU18" s="434">
        <f t="shared" si="9"/>
        <v>0</v>
      </c>
      <c r="AV18" s="434">
        <f t="shared" si="9"/>
        <v>0</v>
      </c>
      <c r="AW18" s="434">
        <f t="shared" si="9"/>
        <v>0</v>
      </c>
      <c r="AX18" s="434">
        <f>SUM(AX15:AX17)</f>
        <v>0</v>
      </c>
      <c r="AY18" s="434">
        <f>SUM(AY15:AY17)</f>
        <v>0</v>
      </c>
      <c r="AZ18" s="434">
        <f>SUM(AZ15:AZ17)</f>
        <v>0</v>
      </c>
      <c r="BA18" s="434">
        <f>SUM(BA15:BA17)</f>
        <v>0</v>
      </c>
      <c r="BB18" s="434">
        <f>SUM(BB15:BB17)</f>
        <v>0</v>
      </c>
      <c r="BD18" s="434">
        <f>SUM(AQ18:AT18)</f>
        <v>0</v>
      </c>
      <c r="BE18" s="434">
        <f>SUM(AU18:AX18)</f>
        <v>0</v>
      </c>
      <c r="BF18" s="434">
        <f>SUM(AY18:BB18)</f>
        <v>0</v>
      </c>
    </row>
    <row r="19" spans="1:58">
      <c r="Q19" s="325"/>
      <c r="AQ19" s="325"/>
      <c r="AR19" s="325"/>
      <c r="AS19" s="325"/>
      <c r="AT19" s="325"/>
      <c r="AU19" s="325"/>
      <c r="AV19" s="325"/>
      <c r="AW19" s="325"/>
      <c r="AX19" s="325"/>
      <c r="AY19" s="325"/>
      <c r="AZ19" s="325"/>
      <c r="BA19" s="325"/>
      <c r="BB19" s="325"/>
      <c r="BD19" s="325"/>
      <c r="BE19" s="325"/>
      <c r="BF19" s="325"/>
    </row>
    <row r="20" spans="1:58">
      <c r="B20" s="4" t="s">
        <v>125</v>
      </c>
      <c r="C20" s="427"/>
      <c r="D20" s="427"/>
      <c r="E20" s="427"/>
      <c r="F20" s="428"/>
      <c r="G20" s="428"/>
      <c r="H20" s="428"/>
      <c r="I20" s="428"/>
      <c r="J20" s="428"/>
      <c r="K20" s="428"/>
      <c r="L20" s="428"/>
      <c r="M20" s="428"/>
      <c r="N20" s="428"/>
      <c r="O20" s="428"/>
      <c r="P20" s="428"/>
      <c r="Q20" s="363"/>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Q20" s="363"/>
      <c r="AR20" s="363"/>
      <c r="AS20" s="363"/>
      <c r="AT20" s="363"/>
      <c r="AU20" s="363"/>
      <c r="AV20" s="363"/>
      <c r="AW20" s="363"/>
      <c r="AX20" s="363"/>
      <c r="AY20" s="363"/>
      <c r="AZ20" s="363"/>
      <c r="BA20" s="363"/>
      <c r="BB20" s="363"/>
      <c r="BD20" s="363"/>
      <c r="BE20" s="363"/>
      <c r="BF20" s="363"/>
    </row>
    <row r="21" spans="1:58">
      <c r="B21" s="435" t="s">
        <v>126</v>
      </c>
      <c r="C21" s="427"/>
      <c r="D21" s="436">
        <v>300</v>
      </c>
      <c r="E21" s="437" t="s">
        <v>127</v>
      </c>
      <c r="F21" s="428">
        <f>$D21*F5</f>
        <v>300</v>
      </c>
      <c r="G21" s="428">
        <f t="shared" ref="G21:AO21" si="10">$D21*G5</f>
        <v>900</v>
      </c>
      <c r="H21" s="428">
        <f t="shared" si="10"/>
        <v>900</v>
      </c>
      <c r="I21" s="428">
        <f t="shared" si="10"/>
        <v>1200</v>
      </c>
      <c r="J21" s="428">
        <f t="shared" si="10"/>
        <v>1200</v>
      </c>
      <c r="K21" s="428">
        <f t="shared" si="10"/>
        <v>1500</v>
      </c>
      <c r="L21" s="428">
        <f t="shared" si="10"/>
        <v>1800</v>
      </c>
      <c r="M21" s="428">
        <f t="shared" si="10"/>
        <v>1800</v>
      </c>
      <c r="N21" s="428">
        <f t="shared" si="10"/>
        <v>1800</v>
      </c>
      <c r="O21" s="428">
        <f t="shared" si="10"/>
        <v>1800</v>
      </c>
      <c r="P21" s="428">
        <f t="shared" si="10"/>
        <v>2100</v>
      </c>
      <c r="Q21" s="363">
        <f t="shared" si="10"/>
        <v>2400</v>
      </c>
      <c r="R21" s="428">
        <f t="shared" si="10"/>
        <v>2400</v>
      </c>
      <c r="S21" s="428">
        <f t="shared" si="10"/>
        <v>2400</v>
      </c>
      <c r="T21" s="428">
        <f t="shared" si="10"/>
        <v>2400</v>
      </c>
      <c r="U21" s="428">
        <f t="shared" si="10"/>
        <v>2700</v>
      </c>
      <c r="V21" s="428">
        <f t="shared" si="10"/>
        <v>2700</v>
      </c>
      <c r="W21" s="428">
        <f t="shared" si="10"/>
        <v>2700</v>
      </c>
      <c r="X21" s="428">
        <f t="shared" si="10"/>
        <v>2700</v>
      </c>
      <c r="Y21" s="428">
        <f t="shared" si="10"/>
        <v>2700</v>
      </c>
      <c r="Z21" s="428">
        <f t="shared" si="10"/>
        <v>2700</v>
      </c>
      <c r="AA21" s="428">
        <f t="shared" si="10"/>
        <v>2700</v>
      </c>
      <c r="AB21" s="428">
        <f t="shared" si="10"/>
        <v>2700</v>
      </c>
      <c r="AC21" s="428">
        <f t="shared" si="10"/>
        <v>3000</v>
      </c>
      <c r="AD21" s="428">
        <f t="shared" si="10"/>
        <v>3000</v>
      </c>
      <c r="AE21" s="428">
        <f t="shared" si="10"/>
        <v>3300</v>
      </c>
      <c r="AF21" s="428">
        <f t="shared" si="10"/>
        <v>3300</v>
      </c>
      <c r="AG21" s="428">
        <f t="shared" si="10"/>
        <v>3300</v>
      </c>
      <c r="AH21" s="428">
        <f t="shared" si="10"/>
        <v>3600</v>
      </c>
      <c r="AI21" s="428">
        <f t="shared" si="10"/>
        <v>3600</v>
      </c>
      <c r="AJ21" s="428">
        <f t="shared" si="10"/>
        <v>3600</v>
      </c>
      <c r="AK21" s="428">
        <f t="shared" si="10"/>
        <v>3900</v>
      </c>
      <c r="AL21" s="428">
        <f t="shared" si="10"/>
        <v>3900</v>
      </c>
      <c r="AM21" s="428">
        <f t="shared" si="10"/>
        <v>3900</v>
      </c>
      <c r="AN21" s="428">
        <f t="shared" si="10"/>
        <v>4200</v>
      </c>
      <c r="AO21" s="428">
        <f t="shared" si="10"/>
        <v>4200</v>
      </c>
      <c r="AQ21" s="363">
        <f>SUM(F21:H21)</f>
        <v>2100</v>
      </c>
      <c r="AR21" s="363">
        <f>SUM(I21:K21)</f>
        <v>3900</v>
      </c>
      <c r="AS21" s="363">
        <f>SUM(L21:N21)</f>
        <v>5400</v>
      </c>
      <c r="AT21" s="363">
        <f>SUM(O21:Q21)</f>
        <v>6300</v>
      </c>
      <c r="AU21" s="363">
        <f>SUM(R21:T21)</f>
        <v>7200</v>
      </c>
      <c r="AV21" s="363">
        <f>SUM(U21:W21)</f>
        <v>8100</v>
      </c>
      <c r="AW21" s="363">
        <f>SUM(X21:Z21)</f>
        <v>8100</v>
      </c>
      <c r="AX21" s="363">
        <f>SUM(AA21:AC21)</f>
        <v>8400</v>
      </c>
      <c r="AY21" s="363">
        <f>SUM(AD21:AF21)</f>
        <v>9600</v>
      </c>
      <c r="AZ21" s="363">
        <f>SUM(AG21:AI21)</f>
        <v>10500</v>
      </c>
      <c r="BA21" s="363">
        <f>SUM(AJ21:AL21)</f>
        <v>11400</v>
      </c>
      <c r="BB21" s="363">
        <f>SUM(AM21:AO21)</f>
        <v>12300</v>
      </c>
      <c r="BD21" s="363">
        <f>SUM(AQ21:AT21)</f>
        <v>17700</v>
      </c>
      <c r="BE21" s="363">
        <f>SUM(AU21:AX21)</f>
        <v>31800</v>
      </c>
      <c r="BF21" s="363">
        <f>SUM(AY21:BB21)</f>
        <v>43800</v>
      </c>
    </row>
    <row r="22" spans="1:58">
      <c r="B22" s="435" t="s">
        <v>124</v>
      </c>
      <c r="C22" s="427"/>
      <c r="D22" s="427"/>
      <c r="E22" s="427"/>
      <c r="F22" s="430">
        <v>0</v>
      </c>
      <c r="G22" s="430">
        <v>0</v>
      </c>
      <c r="H22" s="430">
        <v>0</v>
      </c>
      <c r="I22" s="430">
        <v>0</v>
      </c>
      <c r="J22" s="430">
        <v>0</v>
      </c>
      <c r="K22" s="430">
        <v>0</v>
      </c>
      <c r="L22" s="430">
        <v>0</v>
      </c>
      <c r="M22" s="430">
        <v>0</v>
      </c>
      <c r="N22" s="430">
        <v>0</v>
      </c>
      <c r="O22" s="430">
        <v>0</v>
      </c>
      <c r="P22" s="430">
        <v>0</v>
      </c>
      <c r="Q22" s="431">
        <v>0</v>
      </c>
      <c r="R22" s="430">
        <v>0</v>
      </c>
      <c r="S22" s="430">
        <v>0</v>
      </c>
      <c r="T22" s="430">
        <v>0</v>
      </c>
      <c r="U22" s="430">
        <v>0</v>
      </c>
      <c r="V22" s="430">
        <v>0</v>
      </c>
      <c r="W22" s="430">
        <v>0</v>
      </c>
      <c r="X22" s="430">
        <v>0</v>
      </c>
      <c r="Y22" s="430">
        <v>0</v>
      </c>
      <c r="Z22" s="430">
        <v>0</v>
      </c>
      <c r="AA22" s="430">
        <v>0</v>
      </c>
      <c r="AB22" s="430">
        <v>0</v>
      </c>
      <c r="AC22" s="430">
        <v>0</v>
      </c>
      <c r="AD22" s="430">
        <v>0</v>
      </c>
      <c r="AE22" s="430">
        <v>0</v>
      </c>
      <c r="AF22" s="430">
        <v>0</v>
      </c>
      <c r="AG22" s="430">
        <v>0</v>
      </c>
      <c r="AH22" s="430">
        <v>0</v>
      </c>
      <c r="AI22" s="430">
        <v>0</v>
      </c>
      <c r="AJ22" s="430">
        <v>0</v>
      </c>
      <c r="AK22" s="430">
        <v>0</v>
      </c>
      <c r="AL22" s="430">
        <v>0</v>
      </c>
      <c r="AM22" s="430">
        <v>0</v>
      </c>
      <c r="AN22" s="430">
        <v>0</v>
      </c>
      <c r="AO22" s="430">
        <v>0</v>
      </c>
      <c r="AQ22" s="363">
        <f>SUM(F22:H22)</f>
        <v>0</v>
      </c>
      <c r="AR22" s="363">
        <f>SUM(I22:K22)</f>
        <v>0</v>
      </c>
      <c r="AS22" s="363">
        <f>SUM(L22:N22)</f>
        <v>0</v>
      </c>
      <c r="AT22" s="363">
        <f>SUM(O22:Q22)</f>
        <v>0</v>
      </c>
      <c r="AU22" s="363">
        <f>SUM(R22:T22)</f>
        <v>0</v>
      </c>
      <c r="AV22" s="363">
        <f>SUM(U22:W22)</f>
        <v>0</v>
      </c>
      <c r="AW22" s="363">
        <f>SUM(X22:Z22)</f>
        <v>0</v>
      </c>
      <c r="AX22" s="363">
        <f>SUM(AA22:AC22)</f>
        <v>0</v>
      </c>
      <c r="AY22" s="363">
        <f>SUM(AD22:AF22)</f>
        <v>0</v>
      </c>
      <c r="AZ22" s="363">
        <f>SUM(AG22:AI22)</f>
        <v>0</v>
      </c>
      <c r="BA22" s="363">
        <f>SUM(AJ22:AL22)</f>
        <v>0</v>
      </c>
      <c r="BB22" s="363">
        <f>SUM(AM22:AO22)</f>
        <v>0</v>
      </c>
      <c r="BD22" s="363">
        <f>SUM(AQ22:AT22)</f>
        <v>0</v>
      </c>
      <c r="BE22" s="363">
        <f>SUM(AU22:AX22)</f>
        <v>0</v>
      </c>
      <c r="BF22" s="363">
        <f>SUM(AY22:BB22)</f>
        <v>0</v>
      </c>
    </row>
    <row r="23" spans="1:58" ht="6" customHeight="1">
      <c r="B23" s="429"/>
      <c r="C23" s="427"/>
      <c r="D23" s="427"/>
      <c r="E23" s="427"/>
      <c r="F23" s="430"/>
      <c r="G23" s="430"/>
      <c r="H23" s="430"/>
      <c r="I23" s="430"/>
      <c r="J23" s="430"/>
      <c r="K23" s="430"/>
      <c r="L23" s="430"/>
      <c r="M23" s="430"/>
      <c r="N23" s="430"/>
      <c r="O23" s="430"/>
      <c r="P23" s="430"/>
      <c r="Q23" s="431"/>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Q23" s="431"/>
      <c r="AR23" s="431"/>
      <c r="AS23" s="431"/>
      <c r="AT23" s="431"/>
      <c r="AU23" s="431"/>
      <c r="AV23" s="431"/>
      <c r="AW23" s="431"/>
      <c r="AX23" s="431"/>
      <c r="AY23" s="431"/>
      <c r="AZ23" s="431"/>
      <c r="BA23" s="431"/>
      <c r="BB23" s="431"/>
      <c r="BD23" s="431"/>
      <c r="BE23" s="431"/>
      <c r="BF23" s="431"/>
    </row>
    <row r="24" spans="1:58">
      <c r="B24" s="432" t="str">
        <f>"TOTAL "&amp;B20</f>
        <v>TOTAL DUES &amp; SUBSCRIPTIONS</v>
      </c>
      <c r="C24" s="433"/>
      <c r="D24" s="433"/>
      <c r="E24" s="433"/>
      <c r="F24" s="434">
        <f t="shared" ref="F24:AQ24" si="11">SUM(F21:F23)</f>
        <v>300</v>
      </c>
      <c r="G24" s="434">
        <f t="shared" si="11"/>
        <v>900</v>
      </c>
      <c r="H24" s="434">
        <f t="shared" si="11"/>
        <v>900</v>
      </c>
      <c r="I24" s="434">
        <f t="shared" si="11"/>
        <v>1200</v>
      </c>
      <c r="J24" s="434">
        <f t="shared" si="11"/>
        <v>1200</v>
      </c>
      <c r="K24" s="434">
        <f t="shared" si="11"/>
        <v>1500</v>
      </c>
      <c r="L24" s="434">
        <f t="shared" si="11"/>
        <v>1800</v>
      </c>
      <c r="M24" s="434">
        <f t="shared" si="11"/>
        <v>1800</v>
      </c>
      <c r="N24" s="434">
        <f t="shared" si="11"/>
        <v>1800</v>
      </c>
      <c r="O24" s="434">
        <f t="shared" si="11"/>
        <v>1800</v>
      </c>
      <c r="P24" s="434">
        <f t="shared" si="11"/>
        <v>2100</v>
      </c>
      <c r="Q24" s="434">
        <f t="shared" si="11"/>
        <v>2400</v>
      </c>
      <c r="R24" s="434">
        <f t="shared" si="11"/>
        <v>2400</v>
      </c>
      <c r="S24" s="434">
        <f t="shared" si="11"/>
        <v>2400</v>
      </c>
      <c r="T24" s="434">
        <f t="shared" si="11"/>
        <v>2400</v>
      </c>
      <c r="U24" s="434">
        <f t="shared" si="11"/>
        <v>2700</v>
      </c>
      <c r="V24" s="434">
        <f t="shared" si="11"/>
        <v>2700</v>
      </c>
      <c r="W24" s="434">
        <f t="shared" si="11"/>
        <v>2700</v>
      </c>
      <c r="X24" s="434">
        <f t="shared" si="11"/>
        <v>2700</v>
      </c>
      <c r="Y24" s="434">
        <f t="shared" si="11"/>
        <v>2700</v>
      </c>
      <c r="Z24" s="434">
        <f t="shared" si="11"/>
        <v>2700</v>
      </c>
      <c r="AA24" s="434">
        <f t="shared" si="11"/>
        <v>2700</v>
      </c>
      <c r="AB24" s="434">
        <f t="shared" si="11"/>
        <v>2700</v>
      </c>
      <c r="AC24" s="434">
        <f t="shared" si="11"/>
        <v>3000</v>
      </c>
      <c r="AD24" s="434">
        <f t="shared" ref="AD24:AO24" si="12">SUM(AD21:AD23)</f>
        <v>3000</v>
      </c>
      <c r="AE24" s="434">
        <f t="shared" si="12"/>
        <v>3300</v>
      </c>
      <c r="AF24" s="434">
        <f t="shared" si="12"/>
        <v>3300</v>
      </c>
      <c r="AG24" s="434">
        <f t="shared" si="12"/>
        <v>3300</v>
      </c>
      <c r="AH24" s="434">
        <f t="shared" si="12"/>
        <v>3600</v>
      </c>
      <c r="AI24" s="434">
        <f t="shared" si="12"/>
        <v>3600</v>
      </c>
      <c r="AJ24" s="434">
        <f t="shared" si="12"/>
        <v>3600</v>
      </c>
      <c r="AK24" s="434">
        <f t="shared" si="12"/>
        <v>3900</v>
      </c>
      <c r="AL24" s="434">
        <f t="shared" si="12"/>
        <v>3900</v>
      </c>
      <c r="AM24" s="434">
        <f t="shared" si="12"/>
        <v>3900</v>
      </c>
      <c r="AN24" s="434">
        <f t="shared" si="12"/>
        <v>4200</v>
      </c>
      <c r="AO24" s="434">
        <f t="shared" si="12"/>
        <v>4200</v>
      </c>
      <c r="AQ24" s="434">
        <f t="shared" si="11"/>
        <v>2100</v>
      </c>
      <c r="AR24" s="434">
        <f t="shared" ref="AR24:AW24" si="13">SUM(AR21:AR23)</f>
        <v>3900</v>
      </c>
      <c r="AS24" s="434">
        <f t="shared" si="13"/>
        <v>5400</v>
      </c>
      <c r="AT24" s="434">
        <f t="shared" si="13"/>
        <v>6300</v>
      </c>
      <c r="AU24" s="434">
        <f t="shared" si="13"/>
        <v>7200</v>
      </c>
      <c r="AV24" s="434">
        <f t="shared" si="13"/>
        <v>8100</v>
      </c>
      <c r="AW24" s="434">
        <f t="shared" si="13"/>
        <v>8100</v>
      </c>
      <c r="AX24" s="434">
        <f>SUM(AX21:AX23)</f>
        <v>8400</v>
      </c>
      <c r="AY24" s="434">
        <f>SUM(AY20:AY23)</f>
        <v>9600</v>
      </c>
      <c r="AZ24" s="434">
        <f>SUM(AZ20:AZ23)</f>
        <v>10500</v>
      </c>
      <c r="BA24" s="434">
        <f>SUM(BA20:BA23)</f>
        <v>11400</v>
      </c>
      <c r="BB24" s="434">
        <f>SUM(BB20:BB23)</f>
        <v>12300</v>
      </c>
      <c r="BD24" s="434">
        <f>SUM(AQ24:AT24)</f>
        <v>17700</v>
      </c>
      <c r="BE24" s="434">
        <f>SUM(AU24:AX24)</f>
        <v>31800</v>
      </c>
      <c r="BF24" s="434">
        <f>SUM(AY24:BB24)</f>
        <v>43800</v>
      </c>
    </row>
    <row r="25" spans="1:58">
      <c r="Q25" s="325"/>
      <c r="AQ25" s="325"/>
      <c r="AR25" s="325"/>
      <c r="AS25" s="325"/>
      <c r="AT25" s="325"/>
      <c r="AU25" s="325"/>
      <c r="AV25" s="325"/>
      <c r="AW25" s="325"/>
      <c r="AX25" s="325"/>
      <c r="AY25" s="325"/>
      <c r="AZ25" s="325"/>
      <c r="BA25" s="325"/>
      <c r="BB25" s="325"/>
      <c r="BD25" s="325"/>
      <c r="BE25" s="325"/>
      <c r="BF25" s="325"/>
    </row>
    <row r="26" spans="1:58">
      <c r="B26" s="4" t="s">
        <v>128</v>
      </c>
      <c r="C26" s="427"/>
      <c r="D26" s="427"/>
      <c r="E26" s="427"/>
      <c r="F26" s="428"/>
      <c r="G26" s="428"/>
      <c r="H26" s="428"/>
      <c r="I26" s="428"/>
      <c r="J26" s="428"/>
      <c r="K26" s="428"/>
      <c r="L26" s="428"/>
      <c r="M26" s="428"/>
      <c r="N26" s="428"/>
      <c r="O26" s="428"/>
      <c r="P26" s="428"/>
      <c r="Q26" s="363"/>
      <c r="R26" s="428"/>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Q26" s="363"/>
      <c r="AR26" s="363"/>
      <c r="AS26" s="363"/>
      <c r="AT26" s="363"/>
      <c r="AU26" s="363"/>
      <c r="AV26" s="363"/>
      <c r="AW26" s="363"/>
      <c r="AX26" s="363"/>
      <c r="AY26" s="363"/>
      <c r="AZ26" s="363"/>
      <c r="BA26" s="363"/>
      <c r="BB26" s="363"/>
      <c r="BD26" s="363"/>
      <c r="BE26" s="363"/>
      <c r="BF26" s="363"/>
    </row>
    <row r="27" spans="1:58">
      <c r="B27" s="435" t="s">
        <v>129</v>
      </c>
      <c r="C27" s="427"/>
      <c r="D27" s="391">
        <v>3000</v>
      </c>
      <c r="E27" s="437" t="s">
        <v>130</v>
      </c>
      <c r="F27" s="428">
        <f>$D27*(F5-E5)</f>
        <v>3000</v>
      </c>
      <c r="G27" s="428">
        <f t="shared" ref="G27:AB27" si="14">$D27*(G5-F5)</f>
        <v>6000</v>
      </c>
      <c r="H27" s="428">
        <f t="shared" si="14"/>
        <v>0</v>
      </c>
      <c r="I27" s="428">
        <f t="shared" si="14"/>
        <v>3000</v>
      </c>
      <c r="J27" s="428">
        <f t="shared" si="14"/>
        <v>0</v>
      </c>
      <c r="K27" s="428">
        <f t="shared" si="14"/>
        <v>3000</v>
      </c>
      <c r="L27" s="428">
        <f t="shared" si="14"/>
        <v>3000</v>
      </c>
      <c r="M27" s="428">
        <f t="shared" si="14"/>
        <v>0</v>
      </c>
      <c r="N27" s="428">
        <f t="shared" si="14"/>
        <v>0</v>
      </c>
      <c r="O27" s="428">
        <f t="shared" si="14"/>
        <v>0</v>
      </c>
      <c r="P27" s="428">
        <f t="shared" si="14"/>
        <v>3000</v>
      </c>
      <c r="Q27" s="363">
        <f t="shared" si="14"/>
        <v>3000</v>
      </c>
      <c r="R27" s="428">
        <f t="shared" si="14"/>
        <v>0</v>
      </c>
      <c r="S27" s="428">
        <f t="shared" si="14"/>
        <v>0</v>
      </c>
      <c r="T27" s="428">
        <f t="shared" si="14"/>
        <v>0</v>
      </c>
      <c r="U27" s="428">
        <f t="shared" si="14"/>
        <v>3000</v>
      </c>
      <c r="V27" s="428">
        <f t="shared" si="14"/>
        <v>0</v>
      </c>
      <c r="W27" s="428">
        <f t="shared" si="14"/>
        <v>0</v>
      </c>
      <c r="X27" s="428">
        <f t="shared" si="14"/>
        <v>0</v>
      </c>
      <c r="Y27" s="428">
        <f t="shared" si="14"/>
        <v>0</v>
      </c>
      <c r="Z27" s="428">
        <f t="shared" si="14"/>
        <v>0</v>
      </c>
      <c r="AA27" s="428">
        <f t="shared" si="14"/>
        <v>0</v>
      </c>
      <c r="AB27" s="428">
        <f t="shared" si="14"/>
        <v>0</v>
      </c>
      <c r="AC27" s="428">
        <f>$D27*(AC5-AB5)</f>
        <v>3000</v>
      </c>
      <c r="AD27" s="428">
        <f t="shared" ref="AD27:AN27" si="15">$D27*(AD5-AC5)</f>
        <v>0</v>
      </c>
      <c r="AE27" s="428">
        <f t="shared" si="15"/>
        <v>3000</v>
      </c>
      <c r="AF27" s="428">
        <f t="shared" si="15"/>
        <v>0</v>
      </c>
      <c r="AG27" s="428">
        <f t="shared" si="15"/>
        <v>0</v>
      </c>
      <c r="AH27" s="428">
        <f t="shared" si="15"/>
        <v>3000</v>
      </c>
      <c r="AI27" s="428">
        <f t="shared" si="15"/>
        <v>0</v>
      </c>
      <c r="AJ27" s="428">
        <f t="shared" si="15"/>
        <v>0</v>
      </c>
      <c r="AK27" s="428">
        <f t="shared" si="15"/>
        <v>3000</v>
      </c>
      <c r="AL27" s="428">
        <f t="shared" si="15"/>
        <v>0</v>
      </c>
      <c r="AM27" s="428">
        <f t="shared" si="15"/>
        <v>0</v>
      </c>
      <c r="AN27" s="428">
        <f t="shared" si="15"/>
        <v>3000</v>
      </c>
      <c r="AO27" s="428">
        <f>$D27*(AO5-AN5)</f>
        <v>0</v>
      </c>
      <c r="AQ27" s="363">
        <f>SUM(F27:H27)</f>
        <v>9000</v>
      </c>
      <c r="AR27" s="363">
        <f>SUM(I27:K27)</f>
        <v>6000</v>
      </c>
      <c r="AS27" s="363">
        <f>SUM(L27:N27)</f>
        <v>3000</v>
      </c>
      <c r="AT27" s="363">
        <f>SUM(O27:Q27)</f>
        <v>6000</v>
      </c>
      <c r="AU27" s="363">
        <f>SUM(R27:T27)</f>
        <v>0</v>
      </c>
      <c r="AV27" s="363">
        <f>SUM(U27:W27)</f>
        <v>3000</v>
      </c>
      <c r="AW27" s="363">
        <f>SUM(X27:Z27)</f>
        <v>0</v>
      </c>
      <c r="AX27" s="363">
        <f>SUM(AA27:AC27)</f>
        <v>3000</v>
      </c>
      <c r="AY27" s="363">
        <f>SUM(AD27:AF27)</f>
        <v>3000</v>
      </c>
      <c r="AZ27" s="363">
        <f>SUM(AG27:AI27)</f>
        <v>3000</v>
      </c>
      <c r="BA27" s="363">
        <f>SUM(AJ27:AL27)</f>
        <v>3000</v>
      </c>
      <c r="BB27" s="363">
        <f>SUM(AM27:AO27)</f>
        <v>3000</v>
      </c>
      <c r="BD27" s="363">
        <f>SUM(AQ27:AT27)</f>
        <v>24000</v>
      </c>
      <c r="BE27" s="363">
        <f>SUM(AU27:AX27)</f>
        <v>6000</v>
      </c>
      <c r="BF27" s="363">
        <f>SUM(AY27:BB27)</f>
        <v>12000</v>
      </c>
    </row>
    <row r="28" spans="1:58">
      <c r="B28" s="435" t="s">
        <v>131</v>
      </c>
      <c r="C28" s="427"/>
      <c r="D28" s="438">
        <v>100</v>
      </c>
      <c r="E28" s="437" t="s">
        <v>127</v>
      </c>
      <c r="F28" s="428">
        <f>$D28*F$5</f>
        <v>100</v>
      </c>
      <c r="G28" s="428">
        <f t="shared" ref="G28:AO28" si="16">$D28*G$5</f>
        <v>300</v>
      </c>
      <c r="H28" s="428">
        <f t="shared" si="16"/>
        <v>300</v>
      </c>
      <c r="I28" s="428">
        <f t="shared" si="16"/>
        <v>400</v>
      </c>
      <c r="J28" s="428">
        <f t="shared" si="16"/>
        <v>400</v>
      </c>
      <c r="K28" s="428">
        <f t="shared" si="16"/>
        <v>500</v>
      </c>
      <c r="L28" s="428">
        <f t="shared" si="16"/>
        <v>600</v>
      </c>
      <c r="M28" s="428">
        <f t="shared" si="16"/>
        <v>600</v>
      </c>
      <c r="N28" s="428">
        <f t="shared" si="16"/>
        <v>600</v>
      </c>
      <c r="O28" s="428">
        <f t="shared" si="16"/>
        <v>600</v>
      </c>
      <c r="P28" s="428">
        <f t="shared" si="16"/>
        <v>700</v>
      </c>
      <c r="Q28" s="363">
        <f t="shared" si="16"/>
        <v>800</v>
      </c>
      <c r="R28" s="428">
        <f t="shared" si="16"/>
        <v>800</v>
      </c>
      <c r="S28" s="428">
        <f t="shared" si="16"/>
        <v>800</v>
      </c>
      <c r="T28" s="428">
        <f t="shared" si="16"/>
        <v>800</v>
      </c>
      <c r="U28" s="428">
        <f t="shared" si="16"/>
        <v>900</v>
      </c>
      <c r="V28" s="428">
        <f t="shared" si="16"/>
        <v>900</v>
      </c>
      <c r="W28" s="428">
        <f t="shared" si="16"/>
        <v>900</v>
      </c>
      <c r="X28" s="428">
        <f t="shared" si="16"/>
        <v>900</v>
      </c>
      <c r="Y28" s="428">
        <f t="shared" si="16"/>
        <v>900</v>
      </c>
      <c r="Z28" s="428">
        <f t="shared" si="16"/>
        <v>900</v>
      </c>
      <c r="AA28" s="428">
        <f t="shared" si="16"/>
        <v>900</v>
      </c>
      <c r="AB28" s="428">
        <f t="shared" si="16"/>
        <v>900</v>
      </c>
      <c r="AC28" s="428">
        <f t="shared" si="16"/>
        <v>1000</v>
      </c>
      <c r="AD28" s="428">
        <f t="shared" si="16"/>
        <v>1000</v>
      </c>
      <c r="AE28" s="428">
        <f t="shared" si="16"/>
        <v>1100</v>
      </c>
      <c r="AF28" s="428">
        <f t="shared" si="16"/>
        <v>1100</v>
      </c>
      <c r="AG28" s="428">
        <f t="shared" si="16"/>
        <v>1100</v>
      </c>
      <c r="AH28" s="428">
        <f t="shared" si="16"/>
        <v>1200</v>
      </c>
      <c r="AI28" s="428">
        <f t="shared" si="16"/>
        <v>1200</v>
      </c>
      <c r="AJ28" s="428">
        <f t="shared" si="16"/>
        <v>1200</v>
      </c>
      <c r="AK28" s="428">
        <f t="shared" si="16"/>
        <v>1300</v>
      </c>
      <c r="AL28" s="428">
        <f t="shared" si="16"/>
        <v>1300</v>
      </c>
      <c r="AM28" s="428">
        <f t="shared" si="16"/>
        <v>1300</v>
      </c>
      <c r="AN28" s="428">
        <f t="shared" si="16"/>
        <v>1400</v>
      </c>
      <c r="AO28" s="428">
        <f t="shared" si="16"/>
        <v>1400</v>
      </c>
      <c r="AQ28" s="363">
        <f>SUM(F28:H28)</f>
        <v>700</v>
      </c>
      <c r="AR28" s="363">
        <f>SUM(I28:K28)</f>
        <v>1300</v>
      </c>
      <c r="AS28" s="363">
        <f>SUM(L28:N28)</f>
        <v>1800</v>
      </c>
      <c r="AT28" s="363">
        <f>SUM(O28:Q28)</f>
        <v>2100</v>
      </c>
      <c r="AU28" s="363">
        <f>SUM(R28:T28)</f>
        <v>2400</v>
      </c>
      <c r="AV28" s="363">
        <f>SUM(U28:W28)</f>
        <v>2700</v>
      </c>
      <c r="AW28" s="363">
        <f>SUM(X28:Z28)</f>
        <v>2700</v>
      </c>
      <c r="AX28" s="363">
        <f>SUM(AA28:AC28)</f>
        <v>2800</v>
      </c>
      <c r="AY28" s="363">
        <f>SUM(AD28:AF28)</f>
        <v>3200</v>
      </c>
      <c r="AZ28" s="363">
        <f>SUM(AG28:AI28)</f>
        <v>3500</v>
      </c>
      <c r="BA28" s="363">
        <f>SUM(AJ28:AL28)</f>
        <v>3800</v>
      </c>
      <c r="BB28" s="363">
        <f>SUM(AM28:AO28)</f>
        <v>4100</v>
      </c>
      <c r="BD28" s="363">
        <f>SUM(AQ28:AT28)</f>
        <v>5900</v>
      </c>
      <c r="BE28" s="363">
        <f>SUM(AU28:AX28)</f>
        <v>10600</v>
      </c>
      <c r="BF28" s="363">
        <f>SUM(AY28:BB28)</f>
        <v>14600</v>
      </c>
    </row>
    <row r="29" spans="1:58">
      <c r="B29" s="435" t="s">
        <v>124</v>
      </c>
      <c r="C29" s="427"/>
      <c r="D29" s="427"/>
      <c r="E29" s="427"/>
      <c r="F29" s="430">
        <v>0</v>
      </c>
      <c r="G29" s="430">
        <v>0</v>
      </c>
      <c r="H29" s="430">
        <v>0</v>
      </c>
      <c r="I29" s="430">
        <v>0</v>
      </c>
      <c r="J29" s="430">
        <v>0</v>
      </c>
      <c r="K29" s="430">
        <v>0</v>
      </c>
      <c r="L29" s="430">
        <v>0</v>
      </c>
      <c r="M29" s="430">
        <v>0</v>
      </c>
      <c r="N29" s="430">
        <v>0</v>
      </c>
      <c r="O29" s="430">
        <v>0</v>
      </c>
      <c r="P29" s="430">
        <v>0</v>
      </c>
      <c r="Q29" s="431">
        <v>0</v>
      </c>
      <c r="R29" s="430">
        <v>0</v>
      </c>
      <c r="S29" s="430">
        <v>0</v>
      </c>
      <c r="T29" s="430">
        <v>0</v>
      </c>
      <c r="U29" s="430">
        <v>0</v>
      </c>
      <c r="V29" s="430">
        <v>0</v>
      </c>
      <c r="W29" s="430">
        <v>0</v>
      </c>
      <c r="X29" s="430">
        <v>0</v>
      </c>
      <c r="Y29" s="430">
        <v>0</v>
      </c>
      <c r="Z29" s="430">
        <v>0</v>
      </c>
      <c r="AA29" s="430">
        <v>0</v>
      </c>
      <c r="AB29" s="430">
        <v>0</v>
      </c>
      <c r="AC29" s="430">
        <v>0</v>
      </c>
      <c r="AD29" s="430">
        <v>0</v>
      </c>
      <c r="AE29" s="430">
        <v>0</v>
      </c>
      <c r="AF29" s="430">
        <v>0</v>
      </c>
      <c r="AG29" s="430">
        <v>0</v>
      </c>
      <c r="AH29" s="430">
        <v>0</v>
      </c>
      <c r="AI29" s="430">
        <v>0</v>
      </c>
      <c r="AJ29" s="430">
        <v>0</v>
      </c>
      <c r="AK29" s="430">
        <v>0</v>
      </c>
      <c r="AL29" s="430">
        <v>0</v>
      </c>
      <c r="AM29" s="430">
        <v>0</v>
      </c>
      <c r="AN29" s="430">
        <v>0</v>
      </c>
      <c r="AO29" s="430">
        <v>0</v>
      </c>
      <c r="AQ29" s="363">
        <f>SUM(F29:H29)</f>
        <v>0</v>
      </c>
      <c r="AR29" s="363">
        <f>SUM(I29:K29)</f>
        <v>0</v>
      </c>
      <c r="AS29" s="363">
        <f>SUM(L29:N29)</f>
        <v>0</v>
      </c>
      <c r="AT29" s="363">
        <f>SUM(O29:Q29)</f>
        <v>0</v>
      </c>
      <c r="AU29" s="363">
        <f>SUM(R29:T29)</f>
        <v>0</v>
      </c>
      <c r="AV29" s="363">
        <f>SUM(U29:W29)</f>
        <v>0</v>
      </c>
      <c r="AW29" s="363">
        <f>SUM(X29:Z29)</f>
        <v>0</v>
      </c>
      <c r="AX29" s="363">
        <f>SUM(AA29:AC29)</f>
        <v>0</v>
      </c>
      <c r="AY29" s="363">
        <f>SUM(AD29:AF29)</f>
        <v>0</v>
      </c>
      <c r="AZ29" s="363">
        <f>SUM(AG29:AI29)</f>
        <v>0</v>
      </c>
      <c r="BA29" s="363">
        <f>SUM(AJ29:AL29)</f>
        <v>0</v>
      </c>
      <c r="BB29" s="363">
        <f>SUM(AM29:AO29)</f>
        <v>0</v>
      </c>
      <c r="BD29" s="363">
        <f>SUM(AQ29:AT29)</f>
        <v>0</v>
      </c>
      <c r="BE29" s="363">
        <f>SUM(AU29:AX29)</f>
        <v>0</v>
      </c>
      <c r="BF29" s="363">
        <f>SUM(AY29:BB29)</f>
        <v>0</v>
      </c>
    </row>
    <row r="30" spans="1:58" ht="6" customHeight="1">
      <c r="B30" s="429"/>
      <c r="C30" s="427"/>
      <c r="D30" s="427"/>
      <c r="E30" s="427"/>
      <c r="F30" s="430"/>
      <c r="G30" s="430"/>
      <c r="H30" s="430"/>
      <c r="I30" s="430"/>
      <c r="J30" s="430"/>
      <c r="K30" s="430"/>
      <c r="L30" s="430"/>
      <c r="M30" s="430"/>
      <c r="N30" s="430"/>
      <c r="O30" s="430"/>
      <c r="P30" s="430"/>
      <c r="Q30" s="431"/>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Q30" s="431"/>
      <c r="AR30" s="431"/>
      <c r="AS30" s="431"/>
      <c r="AT30" s="431"/>
      <c r="AU30" s="431"/>
      <c r="AV30" s="431"/>
      <c r="AW30" s="431"/>
      <c r="AX30" s="431"/>
      <c r="AY30" s="431"/>
      <c r="AZ30" s="431"/>
      <c r="BA30" s="431"/>
      <c r="BB30" s="431"/>
      <c r="BD30" s="431"/>
      <c r="BE30" s="431"/>
      <c r="BF30" s="431"/>
    </row>
    <row r="31" spans="1:58">
      <c r="B31" s="432" t="str">
        <f>"TOTAL "&amp;B26</f>
        <v>TOTAL EQUIPMENT &amp; TELECOM</v>
      </c>
      <c r="C31" s="433"/>
      <c r="D31" s="433"/>
      <c r="E31" s="433"/>
      <c r="F31" s="434">
        <f t="shared" ref="F31:AQ31" si="17">SUM(F27:F30)</f>
        <v>3100</v>
      </c>
      <c r="G31" s="434">
        <f t="shared" si="17"/>
        <v>6300</v>
      </c>
      <c r="H31" s="434">
        <f t="shared" si="17"/>
        <v>300</v>
      </c>
      <c r="I31" s="434">
        <f t="shared" si="17"/>
        <v>3400</v>
      </c>
      <c r="J31" s="434">
        <f t="shared" si="17"/>
        <v>400</v>
      </c>
      <c r="K31" s="434">
        <f t="shared" si="17"/>
        <v>3500</v>
      </c>
      <c r="L31" s="434">
        <f t="shared" si="17"/>
        <v>3600</v>
      </c>
      <c r="M31" s="434">
        <f t="shared" si="17"/>
        <v>600</v>
      </c>
      <c r="N31" s="434">
        <f t="shared" si="17"/>
        <v>600</v>
      </c>
      <c r="O31" s="434">
        <f t="shared" si="17"/>
        <v>600</v>
      </c>
      <c r="P31" s="434">
        <f t="shared" si="17"/>
        <v>3700</v>
      </c>
      <c r="Q31" s="434">
        <f t="shared" si="17"/>
        <v>3800</v>
      </c>
      <c r="R31" s="434">
        <f t="shared" si="17"/>
        <v>800</v>
      </c>
      <c r="S31" s="434">
        <f t="shared" si="17"/>
        <v>800</v>
      </c>
      <c r="T31" s="434">
        <f t="shared" si="17"/>
        <v>800</v>
      </c>
      <c r="U31" s="434">
        <f t="shared" si="17"/>
        <v>3900</v>
      </c>
      <c r="V31" s="434">
        <f t="shared" si="17"/>
        <v>900</v>
      </c>
      <c r="W31" s="434">
        <f t="shared" si="17"/>
        <v>900</v>
      </c>
      <c r="X31" s="434">
        <f t="shared" si="17"/>
        <v>900</v>
      </c>
      <c r="Y31" s="434">
        <f t="shared" si="17"/>
        <v>900</v>
      </c>
      <c r="Z31" s="434">
        <f t="shared" si="17"/>
        <v>900</v>
      </c>
      <c r="AA31" s="434">
        <f t="shared" si="17"/>
        <v>900</v>
      </c>
      <c r="AB31" s="434">
        <f t="shared" si="17"/>
        <v>900</v>
      </c>
      <c r="AC31" s="434">
        <f t="shared" si="17"/>
        <v>4000</v>
      </c>
      <c r="AD31" s="434">
        <f t="shared" ref="AD31:AO31" si="18">SUM(AD27:AD30)</f>
        <v>1000</v>
      </c>
      <c r="AE31" s="434">
        <f t="shared" si="18"/>
        <v>4100</v>
      </c>
      <c r="AF31" s="434">
        <f t="shared" si="18"/>
        <v>1100</v>
      </c>
      <c r="AG31" s="434">
        <f t="shared" si="18"/>
        <v>1100</v>
      </c>
      <c r="AH31" s="434">
        <f t="shared" si="18"/>
        <v>4200</v>
      </c>
      <c r="AI31" s="434">
        <f t="shared" si="18"/>
        <v>1200</v>
      </c>
      <c r="AJ31" s="434">
        <f t="shared" si="18"/>
        <v>1200</v>
      </c>
      <c r="AK31" s="434">
        <f t="shared" si="18"/>
        <v>4300</v>
      </c>
      <c r="AL31" s="434">
        <f t="shared" si="18"/>
        <v>1300</v>
      </c>
      <c r="AM31" s="434">
        <f t="shared" si="18"/>
        <v>1300</v>
      </c>
      <c r="AN31" s="434">
        <f t="shared" si="18"/>
        <v>4400</v>
      </c>
      <c r="AO31" s="434">
        <f t="shared" si="18"/>
        <v>1400</v>
      </c>
      <c r="AQ31" s="434">
        <f t="shared" si="17"/>
        <v>9700</v>
      </c>
      <c r="AR31" s="434">
        <f t="shared" ref="AR31:AX31" si="19">SUM(AR27:AR30)</f>
        <v>7300</v>
      </c>
      <c r="AS31" s="434">
        <f t="shared" si="19"/>
        <v>4800</v>
      </c>
      <c r="AT31" s="434">
        <f t="shared" si="19"/>
        <v>8100</v>
      </c>
      <c r="AU31" s="434">
        <f t="shared" si="19"/>
        <v>2400</v>
      </c>
      <c r="AV31" s="434">
        <f t="shared" si="19"/>
        <v>5700</v>
      </c>
      <c r="AW31" s="434">
        <f t="shared" si="19"/>
        <v>2700</v>
      </c>
      <c r="AX31" s="434">
        <f t="shared" si="19"/>
        <v>5800</v>
      </c>
      <c r="AY31" s="434">
        <f>SUM(AY27:AY30)</f>
        <v>6200</v>
      </c>
      <c r="AZ31" s="434">
        <f>SUM(AZ27:AZ30)</f>
        <v>6500</v>
      </c>
      <c r="BA31" s="434">
        <f>SUM(BA27:BA30)</f>
        <v>6800</v>
      </c>
      <c r="BB31" s="434">
        <f>SUM(BB27:BB30)</f>
        <v>7100</v>
      </c>
      <c r="BD31" s="434">
        <f>SUM(AQ31:AT31)</f>
        <v>29900</v>
      </c>
      <c r="BE31" s="434">
        <f>SUM(AU31:AX31)</f>
        <v>16600</v>
      </c>
      <c r="BF31" s="434">
        <f>SUM(AY31:BB31)</f>
        <v>26600</v>
      </c>
    </row>
    <row r="32" spans="1:58" s="83" customFormat="1" ht="12" customHeight="1">
      <c r="A32" s="1"/>
      <c r="B32" s="424"/>
      <c r="C32" s="424"/>
      <c r="D32" s="424"/>
      <c r="E32" s="87"/>
      <c r="F32" s="88"/>
      <c r="G32" s="87"/>
      <c r="H32" s="87"/>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Q32" s="86"/>
      <c r="AR32" s="86"/>
      <c r="AS32" s="86"/>
      <c r="AT32" s="86"/>
      <c r="AU32" s="86"/>
      <c r="AV32" s="86"/>
      <c r="AW32" s="86"/>
      <c r="AX32" s="86"/>
      <c r="AY32" s="86"/>
      <c r="AZ32" s="86"/>
      <c r="BA32" s="86"/>
      <c r="BB32" s="86"/>
      <c r="BD32" s="86"/>
      <c r="BE32" s="86"/>
      <c r="BF32" s="86"/>
    </row>
    <row r="33" spans="2:58">
      <c r="B33" s="4" t="s">
        <v>132</v>
      </c>
      <c r="C33" s="427"/>
      <c r="D33" s="427"/>
      <c r="E33" s="427"/>
      <c r="F33" s="428"/>
      <c r="G33" s="428"/>
      <c r="H33" s="428"/>
      <c r="I33" s="428"/>
      <c r="J33" s="428"/>
      <c r="K33" s="428"/>
      <c r="L33" s="428"/>
      <c r="M33" s="428"/>
      <c r="N33" s="428"/>
      <c r="O33" s="428"/>
      <c r="P33" s="428"/>
      <c r="Q33" s="363"/>
      <c r="R33" s="428"/>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Q33" s="363"/>
      <c r="AR33" s="363"/>
      <c r="AS33" s="363"/>
      <c r="AT33" s="363"/>
      <c r="AU33" s="363"/>
      <c r="AV33" s="363"/>
      <c r="AW33" s="363"/>
      <c r="AX33" s="363"/>
      <c r="AY33" s="363"/>
      <c r="AZ33" s="363"/>
      <c r="BA33" s="363"/>
      <c r="BB33" s="363"/>
      <c r="BD33" s="363"/>
      <c r="BE33" s="363"/>
      <c r="BF33" s="363"/>
    </row>
    <row r="34" spans="2:58">
      <c r="B34" s="435" t="s">
        <v>133</v>
      </c>
      <c r="C34" s="427"/>
      <c r="D34" s="436">
        <v>4000</v>
      </c>
      <c r="E34" s="437" t="s">
        <v>127</v>
      </c>
      <c r="F34" s="428">
        <f>$D34*F$5</f>
        <v>4000</v>
      </c>
      <c r="G34" s="428">
        <f t="shared" ref="G34:AO34" si="20">$D34*G$5</f>
        <v>12000</v>
      </c>
      <c r="H34" s="428">
        <f t="shared" si="20"/>
        <v>12000</v>
      </c>
      <c r="I34" s="428">
        <f t="shared" si="20"/>
        <v>16000</v>
      </c>
      <c r="J34" s="428">
        <f t="shared" si="20"/>
        <v>16000</v>
      </c>
      <c r="K34" s="428">
        <f t="shared" si="20"/>
        <v>20000</v>
      </c>
      <c r="L34" s="428">
        <f t="shared" si="20"/>
        <v>24000</v>
      </c>
      <c r="M34" s="428">
        <f t="shared" si="20"/>
        <v>24000</v>
      </c>
      <c r="N34" s="428">
        <f t="shared" si="20"/>
        <v>24000</v>
      </c>
      <c r="O34" s="428">
        <f t="shared" si="20"/>
        <v>24000</v>
      </c>
      <c r="P34" s="428">
        <f t="shared" si="20"/>
        <v>28000</v>
      </c>
      <c r="Q34" s="363">
        <f t="shared" si="20"/>
        <v>32000</v>
      </c>
      <c r="R34" s="428">
        <f t="shared" si="20"/>
        <v>32000</v>
      </c>
      <c r="S34" s="428">
        <f t="shared" si="20"/>
        <v>32000</v>
      </c>
      <c r="T34" s="428">
        <f t="shared" si="20"/>
        <v>32000</v>
      </c>
      <c r="U34" s="428">
        <f t="shared" si="20"/>
        <v>36000</v>
      </c>
      <c r="V34" s="428">
        <f t="shared" si="20"/>
        <v>36000</v>
      </c>
      <c r="W34" s="428">
        <f t="shared" si="20"/>
        <v>36000</v>
      </c>
      <c r="X34" s="428">
        <f t="shared" si="20"/>
        <v>36000</v>
      </c>
      <c r="Y34" s="428">
        <f t="shared" si="20"/>
        <v>36000</v>
      </c>
      <c r="Z34" s="428">
        <f t="shared" si="20"/>
        <v>36000</v>
      </c>
      <c r="AA34" s="428">
        <f t="shared" si="20"/>
        <v>36000</v>
      </c>
      <c r="AB34" s="428">
        <f t="shared" si="20"/>
        <v>36000</v>
      </c>
      <c r="AC34" s="428">
        <f t="shared" si="20"/>
        <v>40000</v>
      </c>
      <c r="AD34" s="428">
        <f t="shared" si="20"/>
        <v>40000</v>
      </c>
      <c r="AE34" s="428">
        <f t="shared" si="20"/>
        <v>44000</v>
      </c>
      <c r="AF34" s="428">
        <f t="shared" si="20"/>
        <v>44000</v>
      </c>
      <c r="AG34" s="428">
        <f t="shared" si="20"/>
        <v>44000</v>
      </c>
      <c r="AH34" s="428">
        <f t="shared" si="20"/>
        <v>48000</v>
      </c>
      <c r="AI34" s="428">
        <f t="shared" si="20"/>
        <v>48000</v>
      </c>
      <c r="AJ34" s="428">
        <f t="shared" si="20"/>
        <v>48000</v>
      </c>
      <c r="AK34" s="428">
        <f t="shared" si="20"/>
        <v>52000</v>
      </c>
      <c r="AL34" s="428">
        <f t="shared" si="20"/>
        <v>52000</v>
      </c>
      <c r="AM34" s="428">
        <f t="shared" si="20"/>
        <v>52000</v>
      </c>
      <c r="AN34" s="428">
        <f t="shared" si="20"/>
        <v>56000</v>
      </c>
      <c r="AO34" s="428">
        <f t="shared" si="20"/>
        <v>56000</v>
      </c>
      <c r="AQ34" s="363">
        <f>SUM(F34:H34)</f>
        <v>28000</v>
      </c>
      <c r="AR34" s="363">
        <f>SUM(I34:K34)</f>
        <v>52000</v>
      </c>
      <c r="AS34" s="363">
        <f>SUM(L34:N34)</f>
        <v>72000</v>
      </c>
      <c r="AT34" s="363">
        <f>SUM(O34:Q34)</f>
        <v>84000</v>
      </c>
      <c r="AU34" s="363">
        <f>SUM(R34:T34)</f>
        <v>96000</v>
      </c>
      <c r="AV34" s="363">
        <f>SUM(U34:W34)</f>
        <v>108000</v>
      </c>
      <c r="AW34" s="363">
        <f>SUM(X34:Z34)</f>
        <v>108000</v>
      </c>
      <c r="AX34" s="363">
        <f>SUM(AA34:AC34)</f>
        <v>112000</v>
      </c>
      <c r="AY34" s="363">
        <f>SUM(AD34:AF34)</f>
        <v>128000</v>
      </c>
      <c r="AZ34" s="363">
        <f>SUM(AG34:AI34)</f>
        <v>140000</v>
      </c>
      <c r="BA34" s="363">
        <f>SUM(AJ34:AL34)</f>
        <v>152000</v>
      </c>
      <c r="BB34" s="363">
        <f>SUM(AM34:AO34)</f>
        <v>164000</v>
      </c>
      <c r="BD34" s="363">
        <f>SUM(AQ34:AT34)</f>
        <v>236000</v>
      </c>
      <c r="BE34" s="363">
        <f>SUM(AU34:AX34)</f>
        <v>424000</v>
      </c>
      <c r="BF34" s="363">
        <f>SUM(AY34:BB34)</f>
        <v>584000</v>
      </c>
    </row>
    <row r="35" spans="2:58">
      <c r="B35" s="435" t="s">
        <v>124</v>
      </c>
      <c r="C35" s="427"/>
      <c r="D35" s="427"/>
      <c r="E35" s="427"/>
      <c r="F35" s="430">
        <v>0</v>
      </c>
      <c r="G35" s="430">
        <v>0</v>
      </c>
      <c r="H35" s="430">
        <v>0</v>
      </c>
      <c r="I35" s="430">
        <v>0</v>
      </c>
      <c r="J35" s="430">
        <v>0</v>
      </c>
      <c r="K35" s="430">
        <v>0</v>
      </c>
      <c r="L35" s="430">
        <v>0</v>
      </c>
      <c r="M35" s="430">
        <v>0</v>
      </c>
      <c r="N35" s="430">
        <v>0</v>
      </c>
      <c r="O35" s="430">
        <v>0</v>
      </c>
      <c r="P35" s="430">
        <v>0</v>
      </c>
      <c r="Q35" s="431">
        <v>0</v>
      </c>
      <c r="R35" s="430">
        <v>0</v>
      </c>
      <c r="S35" s="430">
        <v>0</v>
      </c>
      <c r="T35" s="430">
        <v>0</v>
      </c>
      <c r="U35" s="430">
        <v>0</v>
      </c>
      <c r="V35" s="430">
        <v>0</v>
      </c>
      <c r="W35" s="430">
        <v>0</v>
      </c>
      <c r="X35" s="430">
        <v>0</v>
      </c>
      <c r="Y35" s="430">
        <v>0</v>
      </c>
      <c r="Z35" s="430">
        <v>0</v>
      </c>
      <c r="AA35" s="430">
        <v>0</v>
      </c>
      <c r="AB35" s="430">
        <v>0</v>
      </c>
      <c r="AC35" s="430">
        <v>0</v>
      </c>
      <c r="AD35" s="430">
        <v>0</v>
      </c>
      <c r="AE35" s="430">
        <v>0</v>
      </c>
      <c r="AF35" s="430">
        <v>0</v>
      </c>
      <c r="AG35" s="430">
        <v>0</v>
      </c>
      <c r="AH35" s="430">
        <v>0</v>
      </c>
      <c r="AI35" s="430">
        <v>0</v>
      </c>
      <c r="AJ35" s="430">
        <v>0</v>
      </c>
      <c r="AK35" s="430">
        <v>0</v>
      </c>
      <c r="AL35" s="430">
        <v>0</v>
      </c>
      <c r="AM35" s="430">
        <v>0</v>
      </c>
      <c r="AN35" s="430">
        <v>0</v>
      </c>
      <c r="AO35" s="430">
        <v>0</v>
      </c>
      <c r="AQ35" s="363">
        <f>SUM(F35:H35)</f>
        <v>0</v>
      </c>
      <c r="AR35" s="363">
        <f>SUM(I35:K35)</f>
        <v>0</v>
      </c>
      <c r="AS35" s="363">
        <f>SUM(L35:N35)</f>
        <v>0</v>
      </c>
      <c r="AT35" s="363">
        <f>SUM(O35:Q35)</f>
        <v>0</v>
      </c>
      <c r="AU35" s="363">
        <f>SUM(R35:T35)</f>
        <v>0</v>
      </c>
      <c r="AV35" s="363">
        <f>SUM(U35:W35)</f>
        <v>0</v>
      </c>
      <c r="AW35" s="363">
        <f>SUM(X35:Z35)</f>
        <v>0</v>
      </c>
      <c r="AX35" s="363">
        <f>SUM(AA35:AC35)</f>
        <v>0</v>
      </c>
      <c r="AY35" s="363">
        <f>SUM(AD35:AF35)</f>
        <v>0</v>
      </c>
      <c r="AZ35" s="363">
        <f>SUM(AG35:AI35)</f>
        <v>0</v>
      </c>
      <c r="BA35" s="363">
        <f>SUM(AJ35:AL35)</f>
        <v>0</v>
      </c>
      <c r="BB35" s="363">
        <f>SUM(AM35:AO35)</f>
        <v>0</v>
      </c>
      <c r="BD35" s="363">
        <f>SUM(AQ35:AT35)</f>
        <v>0</v>
      </c>
      <c r="BE35" s="363">
        <f>SUM(AU35:AX35)</f>
        <v>0</v>
      </c>
      <c r="BF35" s="363">
        <f>SUM(AY35:BB35)</f>
        <v>0</v>
      </c>
    </row>
    <row r="36" spans="2:58" ht="6" customHeight="1">
      <c r="B36" s="429"/>
      <c r="C36" s="427"/>
      <c r="D36" s="427"/>
      <c r="E36" s="427"/>
      <c r="F36" s="430"/>
      <c r="G36" s="430"/>
      <c r="H36" s="430"/>
      <c r="I36" s="430"/>
      <c r="J36" s="430"/>
      <c r="K36" s="430"/>
      <c r="L36" s="430"/>
      <c r="M36" s="430"/>
      <c r="N36" s="430"/>
      <c r="O36" s="430"/>
      <c r="P36" s="430"/>
      <c r="Q36" s="431"/>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Q36" s="431"/>
      <c r="AR36" s="431"/>
      <c r="AS36" s="431"/>
      <c r="AT36" s="431"/>
      <c r="AU36" s="431"/>
      <c r="AV36" s="431"/>
      <c r="AW36" s="431"/>
      <c r="AX36" s="431"/>
      <c r="AY36" s="431"/>
      <c r="AZ36" s="431"/>
      <c r="BA36" s="431"/>
      <c r="BB36" s="431"/>
      <c r="BD36" s="431"/>
      <c r="BE36" s="431"/>
      <c r="BF36" s="431"/>
    </row>
    <row r="37" spans="2:58">
      <c r="B37" s="432" t="str">
        <f>"TOTAL "&amp;B33</f>
        <v>TOTAL T&amp;E</v>
      </c>
      <c r="C37" s="433"/>
      <c r="D37" s="433"/>
      <c r="E37" s="433"/>
      <c r="F37" s="434">
        <f t="shared" ref="F37:AQ37" si="21">SUM(F34:F36)</f>
        <v>4000</v>
      </c>
      <c r="G37" s="434">
        <f t="shared" si="21"/>
        <v>12000</v>
      </c>
      <c r="H37" s="434">
        <f t="shared" si="21"/>
        <v>12000</v>
      </c>
      <c r="I37" s="434">
        <f t="shared" si="21"/>
        <v>16000</v>
      </c>
      <c r="J37" s="434">
        <f t="shared" si="21"/>
        <v>16000</v>
      </c>
      <c r="K37" s="434">
        <f t="shared" si="21"/>
        <v>20000</v>
      </c>
      <c r="L37" s="434">
        <f t="shared" si="21"/>
        <v>24000</v>
      </c>
      <c r="M37" s="434">
        <f t="shared" si="21"/>
        <v>24000</v>
      </c>
      <c r="N37" s="434">
        <f t="shared" si="21"/>
        <v>24000</v>
      </c>
      <c r="O37" s="434">
        <f t="shared" si="21"/>
        <v>24000</v>
      </c>
      <c r="P37" s="434">
        <f t="shared" si="21"/>
        <v>28000</v>
      </c>
      <c r="Q37" s="434">
        <f t="shared" si="21"/>
        <v>32000</v>
      </c>
      <c r="R37" s="434">
        <f t="shared" si="21"/>
        <v>32000</v>
      </c>
      <c r="S37" s="434">
        <f t="shared" si="21"/>
        <v>32000</v>
      </c>
      <c r="T37" s="434">
        <f t="shared" si="21"/>
        <v>32000</v>
      </c>
      <c r="U37" s="434">
        <f t="shared" si="21"/>
        <v>36000</v>
      </c>
      <c r="V37" s="434">
        <f t="shared" si="21"/>
        <v>36000</v>
      </c>
      <c r="W37" s="434">
        <f t="shared" si="21"/>
        <v>36000</v>
      </c>
      <c r="X37" s="434">
        <f t="shared" si="21"/>
        <v>36000</v>
      </c>
      <c r="Y37" s="434">
        <f t="shared" si="21"/>
        <v>36000</v>
      </c>
      <c r="Z37" s="434">
        <f t="shared" si="21"/>
        <v>36000</v>
      </c>
      <c r="AA37" s="434">
        <f t="shared" si="21"/>
        <v>36000</v>
      </c>
      <c r="AB37" s="434">
        <f t="shared" si="21"/>
        <v>36000</v>
      </c>
      <c r="AC37" s="434">
        <f t="shared" si="21"/>
        <v>40000</v>
      </c>
      <c r="AD37" s="434">
        <f t="shared" ref="AD37:AO37" si="22">SUM(AD34:AD36)</f>
        <v>40000</v>
      </c>
      <c r="AE37" s="434">
        <f t="shared" si="22"/>
        <v>44000</v>
      </c>
      <c r="AF37" s="434">
        <f t="shared" si="22"/>
        <v>44000</v>
      </c>
      <c r="AG37" s="434">
        <f t="shared" si="22"/>
        <v>44000</v>
      </c>
      <c r="AH37" s="434">
        <f t="shared" si="22"/>
        <v>48000</v>
      </c>
      <c r="AI37" s="434">
        <f t="shared" si="22"/>
        <v>48000</v>
      </c>
      <c r="AJ37" s="434">
        <f t="shared" si="22"/>
        <v>48000</v>
      </c>
      <c r="AK37" s="434">
        <f t="shared" si="22"/>
        <v>52000</v>
      </c>
      <c r="AL37" s="434">
        <f t="shared" si="22"/>
        <v>52000</v>
      </c>
      <c r="AM37" s="434">
        <f t="shared" si="22"/>
        <v>52000</v>
      </c>
      <c r="AN37" s="434">
        <f t="shared" si="22"/>
        <v>56000</v>
      </c>
      <c r="AO37" s="434">
        <f t="shared" si="22"/>
        <v>56000</v>
      </c>
      <c r="AQ37" s="434">
        <f t="shared" si="21"/>
        <v>28000</v>
      </c>
      <c r="AR37" s="434">
        <f t="shared" ref="AR37:AX37" si="23">SUM(AR34:AR36)</f>
        <v>52000</v>
      </c>
      <c r="AS37" s="434">
        <f t="shared" si="23"/>
        <v>72000</v>
      </c>
      <c r="AT37" s="434">
        <f t="shared" si="23"/>
        <v>84000</v>
      </c>
      <c r="AU37" s="434">
        <f t="shared" si="23"/>
        <v>96000</v>
      </c>
      <c r="AV37" s="434">
        <f t="shared" si="23"/>
        <v>108000</v>
      </c>
      <c r="AW37" s="434">
        <f t="shared" si="23"/>
        <v>108000</v>
      </c>
      <c r="AX37" s="434">
        <f t="shared" si="23"/>
        <v>112000</v>
      </c>
      <c r="AY37" s="434">
        <f>SUM(AY33:AY36)</f>
        <v>128000</v>
      </c>
      <c r="AZ37" s="434">
        <f>SUM(AZ33:AZ36)</f>
        <v>140000</v>
      </c>
      <c r="BA37" s="434">
        <f>SUM(BA33:BA36)</f>
        <v>152000</v>
      </c>
      <c r="BB37" s="434">
        <f>SUM(BB33:BB36)</f>
        <v>164000</v>
      </c>
      <c r="BD37" s="434">
        <f>SUM(AQ37:AT37)</f>
        <v>236000</v>
      </c>
      <c r="BE37" s="434">
        <f>SUM(AU37:AX37)</f>
        <v>424000</v>
      </c>
      <c r="BF37" s="434">
        <f>SUM(AY37:BB37)</f>
        <v>584000</v>
      </c>
    </row>
    <row r="38" spans="2:58">
      <c r="Q38" s="325"/>
      <c r="AQ38" s="325"/>
      <c r="AR38" s="325"/>
      <c r="AS38" s="325"/>
      <c r="AT38" s="325"/>
      <c r="AU38" s="325"/>
      <c r="AV38" s="325"/>
      <c r="AW38" s="325"/>
      <c r="AX38" s="325"/>
      <c r="AY38" s="325"/>
      <c r="AZ38" s="325"/>
      <c r="BA38" s="325"/>
      <c r="BB38" s="325"/>
      <c r="BD38" s="325"/>
      <c r="BE38" s="325"/>
      <c r="BF38" s="325"/>
    </row>
    <row r="39" spans="2:58">
      <c r="B39" s="439" t="s">
        <v>134</v>
      </c>
      <c r="C39" s="427"/>
      <c r="D39" s="427"/>
      <c r="E39" s="427"/>
      <c r="F39" s="428"/>
      <c r="G39" s="428"/>
      <c r="H39" s="428"/>
      <c r="I39" s="428"/>
      <c r="J39" s="428"/>
      <c r="K39" s="428"/>
      <c r="L39" s="428"/>
      <c r="M39" s="428"/>
      <c r="N39" s="428"/>
      <c r="O39" s="428"/>
      <c r="P39" s="428"/>
      <c r="Q39" s="363"/>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Q39" s="363"/>
      <c r="AR39" s="363"/>
      <c r="AS39" s="363"/>
      <c r="AT39" s="363"/>
      <c r="AU39" s="363"/>
      <c r="AV39" s="363"/>
      <c r="AW39" s="363"/>
      <c r="AX39" s="363"/>
      <c r="AY39" s="363"/>
      <c r="AZ39" s="363"/>
      <c r="BA39" s="363"/>
      <c r="BB39" s="363"/>
      <c r="BD39" s="363"/>
      <c r="BE39" s="363"/>
      <c r="BF39" s="363"/>
    </row>
    <row r="40" spans="2:58">
      <c r="B40" s="435" t="s">
        <v>135</v>
      </c>
      <c r="C40" s="427"/>
      <c r="D40" s="391">
        <v>0</v>
      </c>
      <c r="E40" s="437" t="s">
        <v>123</v>
      </c>
      <c r="F40" s="428">
        <f>$D40</f>
        <v>0</v>
      </c>
      <c r="G40" s="428">
        <f t="shared" ref="G40:AD41" si="24">$D40</f>
        <v>0</v>
      </c>
      <c r="H40" s="428">
        <f t="shared" si="24"/>
        <v>0</v>
      </c>
      <c r="I40" s="428">
        <f t="shared" si="24"/>
        <v>0</v>
      </c>
      <c r="J40" s="428">
        <f t="shared" si="24"/>
        <v>0</v>
      </c>
      <c r="K40" s="428">
        <f t="shared" si="24"/>
        <v>0</v>
      </c>
      <c r="L40" s="428">
        <f t="shared" si="24"/>
        <v>0</v>
      </c>
      <c r="M40" s="428">
        <f t="shared" si="24"/>
        <v>0</v>
      </c>
      <c r="N40" s="428">
        <f t="shared" si="24"/>
        <v>0</v>
      </c>
      <c r="O40" s="428">
        <f t="shared" si="24"/>
        <v>0</v>
      </c>
      <c r="P40" s="428">
        <f t="shared" si="24"/>
        <v>0</v>
      </c>
      <c r="Q40" s="363">
        <f t="shared" si="24"/>
        <v>0</v>
      </c>
      <c r="R40" s="428">
        <f t="shared" si="24"/>
        <v>0</v>
      </c>
      <c r="S40" s="428">
        <f t="shared" si="24"/>
        <v>0</v>
      </c>
      <c r="T40" s="428">
        <f t="shared" si="24"/>
        <v>0</v>
      </c>
      <c r="U40" s="428">
        <f t="shared" si="24"/>
        <v>0</v>
      </c>
      <c r="V40" s="428">
        <f t="shared" si="24"/>
        <v>0</v>
      </c>
      <c r="W40" s="428">
        <f t="shared" si="24"/>
        <v>0</v>
      </c>
      <c r="X40" s="428">
        <f t="shared" si="24"/>
        <v>0</v>
      </c>
      <c r="Y40" s="428">
        <f t="shared" si="24"/>
        <v>0</v>
      </c>
      <c r="Z40" s="428">
        <f t="shared" si="24"/>
        <v>0</v>
      </c>
      <c r="AA40" s="428">
        <f t="shared" si="24"/>
        <v>0</v>
      </c>
      <c r="AB40" s="428">
        <f t="shared" si="24"/>
        <v>0</v>
      </c>
      <c r="AC40" s="428">
        <f t="shared" si="24"/>
        <v>0</v>
      </c>
      <c r="AD40" s="428">
        <f t="shared" si="24"/>
        <v>0</v>
      </c>
      <c r="AE40" s="428">
        <f t="shared" ref="AD40:AO41" si="25">$D40</f>
        <v>0</v>
      </c>
      <c r="AF40" s="428">
        <f t="shared" si="25"/>
        <v>0</v>
      </c>
      <c r="AG40" s="428">
        <f t="shared" si="25"/>
        <v>0</v>
      </c>
      <c r="AH40" s="428">
        <f t="shared" si="25"/>
        <v>0</v>
      </c>
      <c r="AI40" s="428">
        <f t="shared" si="25"/>
        <v>0</v>
      </c>
      <c r="AJ40" s="428">
        <f t="shared" si="25"/>
        <v>0</v>
      </c>
      <c r="AK40" s="428">
        <f t="shared" si="25"/>
        <v>0</v>
      </c>
      <c r="AL40" s="428">
        <f t="shared" si="25"/>
        <v>0</v>
      </c>
      <c r="AM40" s="428">
        <f t="shared" si="25"/>
        <v>0</v>
      </c>
      <c r="AN40" s="428">
        <f t="shared" si="25"/>
        <v>0</v>
      </c>
      <c r="AO40" s="428">
        <f t="shared" si="25"/>
        <v>0</v>
      </c>
      <c r="AQ40" s="363">
        <f>SUM(F40:H40)</f>
        <v>0</v>
      </c>
      <c r="AR40" s="363">
        <f>SUM(I40:K40)</f>
        <v>0</v>
      </c>
      <c r="AS40" s="363">
        <f>SUM(L40:N40)</f>
        <v>0</v>
      </c>
      <c r="AT40" s="363">
        <f>SUM(O40:Q40)</f>
        <v>0</v>
      </c>
      <c r="AU40" s="363">
        <f>SUM(R40:T40)</f>
        <v>0</v>
      </c>
      <c r="AV40" s="363">
        <f>SUM(U40:W40)</f>
        <v>0</v>
      </c>
      <c r="AW40" s="363">
        <f>SUM(X40:Z40)</f>
        <v>0</v>
      </c>
      <c r="AX40" s="363">
        <f>SUM(AA40:AC40)</f>
        <v>0</v>
      </c>
      <c r="AY40" s="363">
        <f>SUM(AD40:AF40)</f>
        <v>0</v>
      </c>
      <c r="AZ40" s="363">
        <f>SUM(AG40:AI40)</f>
        <v>0</v>
      </c>
      <c r="BA40" s="363">
        <f>SUM(AJ40:AL40)</f>
        <v>0</v>
      </c>
      <c r="BB40" s="363">
        <f>SUM(AM40:AO40)</f>
        <v>0</v>
      </c>
      <c r="BD40" s="363">
        <f>SUM(AQ40:AT40)</f>
        <v>0</v>
      </c>
      <c r="BE40" s="363">
        <f>SUM(AU40:AX40)</f>
        <v>0</v>
      </c>
      <c r="BF40" s="363">
        <f>SUM(AY40:BB40)</f>
        <v>0</v>
      </c>
    </row>
    <row r="41" spans="2:58">
      <c r="B41" s="435" t="s">
        <v>135</v>
      </c>
      <c r="C41" s="427"/>
      <c r="D41" s="438">
        <v>0</v>
      </c>
      <c r="E41" s="437" t="s">
        <v>123</v>
      </c>
      <c r="F41" s="428">
        <f>$D41</f>
        <v>0</v>
      </c>
      <c r="G41" s="428">
        <f t="shared" si="24"/>
        <v>0</v>
      </c>
      <c r="H41" s="428">
        <f t="shared" si="24"/>
        <v>0</v>
      </c>
      <c r="I41" s="428">
        <f t="shared" si="24"/>
        <v>0</v>
      </c>
      <c r="J41" s="428">
        <f t="shared" si="24"/>
        <v>0</v>
      </c>
      <c r="K41" s="428">
        <f t="shared" si="24"/>
        <v>0</v>
      </c>
      <c r="L41" s="428">
        <f t="shared" si="24"/>
        <v>0</v>
      </c>
      <c r="M41" s="428">
        <f t="shared" si="24"/>
        <v>0</v>
      </c>
      <c r="N41" s="428">
        <f t="shared" si="24"/>
        <v>0</v>
      </c>
      <c r="O41" s="428">
        <f t="shared" si="24"/>
        <v>0</v>
      </c>
      <c r="P41" s="428">
        <f t="shared" si="24"/>
        <v>0</v>
      </c>
      <c r="Q41" s="363">
        <f t="shared" si="24"/>
        <v>0</v>
      </c>
      <c r="R41" s="428">
        <f t="shared" si="24"/>
        <v>0</v>
      </c>
      <c r="S41" s="428">
        <f t="shared" si="24"/>
        <v>0</v>
      </c>
      <c r="T41" s="428">
        <f t="shared" si="24"/>
        <v>0</v>
      </c>
      <c r="U41" s="428">
        <f t="shared" si="24"/>
        <v>0</v>
      </c>
      <c r="V41" s="428">
        <f t="shared" si="24"/>
        <v>0</v>
      </c>
      <c r="W41" s="428">
        <f t="shared" si="24"/>
        <v>0</v>
      </c>
      <c r="X41" s="428">
        <f t="shared" si="24"/>
        <v>0</v>
      </c>
      <c r="Y41" s="428">
        <f t="shared" si="24"/>
        <v>0</v>
      </c>
      <c r="Z41" s="428">
        <f t="shared" si="24"/>
        <v>0</v>
      </c>
      <c r="AA41" s="428">
        <f t="shared" si="24"/>
        <v>0</v>
      </c>
      <c r="AB41" s="428">
        <f t="shared" si="24"/>
        <v>0</v>
      </c>
      <c r="AC41" s="428">
        <f t="shared" si="24"/>
        <v>0</v>
      </c>
      <c r="AD41" s="428">
        <f t="shared" si="25"/>
        <v>0</v>
      </c>
      <c r="AE41" s="428">
        <f t="shared" si="25"/>
        <v>0</v>
      </c>
      <c r="AF41" s="428">
        <f t="shared" si="25"/>
        <v>0</v>
      </c>
      <c r="AG41" s="428">
        <f t="shared" si="25"/>
        <v>0</v>
      </c>
      <c r="AH41" s="428">
        <f t="shared" si="25"/>
        <v>0</v>
      </c>
      <c r="AI41" s="428">
        <f t="shared" si="25"/>
        <v>0</v>
      </c>
      <c r="AJ41" s="428">
        <f t="shared" si="25"/>
        <v>0</v>
      </c>
      <c r="AK41" s="428">
        <f t="shared" si="25"/>
        <v>0</v>
      </c>
      <c r="AL41" s="428">
        <f t="shared" si="25"/>
        <v>0</v>
      </c>
      <c r="AM41" s="428">
        <f t="shared" si="25"/>
        <v>0</v>
      </c>
      <c r="AN41" s="428">
        <f t="shared" si="25"/>
        <v>0</v>
      </c>
      <c r="AO41" s="428">
        <f t="shared" si="25"/>
        <v>0</v>
      </c>
      <c r="AQ41" s="363">
        <f>SUM(F41:H41)</f>
        <v>0</v>
      </c>
      <c r="AR41" s="363">
        <f>SUM(I41:K41)</f>
        <v>0</v>
      </c>
      <c r="AS41" s="363">
        <f>SUM(L41:N41)</f>
        <v>0</v>
      </c>
      <c r="AT41" s="363">
        <f>SUM(O41:Q41)</f>
        <v>0</v>
      </c>
      <c r="AU41" s="363">
        <f>SUM(R41:T41)</f>
        <v>0</v>
      </c>
      <c r="AV41" s="363">
        <f>SUM(U41:W41)</f>
        <v>0</v>
      </c>
      <c r="AW41" s="363">
        <f>SUM(X41:Z41)</f>
        <v>0</v>
      </c>
      <c r="AX41" s="363">
        <f>SUM(AA41:AC41)</f>
        <v>0</v>
      </c>
      <c r="AY41" s="363">
        <f>SUM(AD41:AF41)</f>
        <v>0</v>
      </c>
      <c r="AZ41" s="363">
        <f>SUM(AG41:AI41)</f>
        <v>0</v>
      </c>
      <c r="BA41" s="363">
        <f>SUM(AJ41:AL41)</f>
        <v>0</v>
      </c>
      <c r="BB41" s="363">
        <f>SUM(AM41:AO41)</f>
        <v>0</v>
      </c>
      <c r="BD41" s="363">
        <f>SUM(AQ41:AT41)</f>
        <v>0</v>
      </c>
      <c r="BE41" s="363">
        <f>SUM(AU41:AX41)</f>
        <v>0</v>
      </c>
      <c r="BF41" s="363">
        <f>SUM(AY41:BB41)</f>
        <v>0</v>
      </c>
    </row>
    <row r="42" spans="2:58" ht="6" customHeight="1">
      <c r="B42" s="429"/>
      <c r="C42" s="427"/>
      <c r="D42" s="427"/>
      <c r="E42" s="427"/>
      <c r="F42" s="430"/>
      <c r="G42" s="430"/>
      <c r="H42" s="430"/>
      <c r="I42" s="430"/>
      <c r="J42" s="430"/>
      <c r="K42" s="430"/>
      <c r="L42" s="430"/>
      <c r="M42" s="430"/>
      <c r="N42" s="430"/>
      <c r="O42" s="430"/>
      <c r="P42" s="430"/>
      <c r="Q42" s="431"/>
      <c r="R42" s="430"/>
      <c r="S42" s="430"/>
      <c r="T42" s="430"/>
      <c r="U42" s="430"/>
      <c r="V42" s="430"/>
      <c r="W42" s="430"/>
      <c r="X42" s="430"/>
      <c r="Y42" s="430"/>
      <c r="Z42" s="430"/>
      <c r="AA42" s="430"/>
      <c r="AB42" s="430"/>
      <c r="AC42" s="430"/>
      <c r="AD42" s="430"/>
      <c r="AE42" s="430"/>
      <c r="AF42" s="430"/>
      <c r="AG42" s="430"/>
      <c r="AH42" s="430"/>
      <c r="AI42" s="430"/>
      <c r="AJ42" s="430"/>
      <c r="AK42" s="430"/>
      <c r="AL42" s="430"/>
      <c r="AM42" s="430"/>
      <c r="AN42" s="430"/>
      <c r="AO42" s="430"/>
      <c r="AQ42" s="431"/>
      <c r="AR42" s="431"/>
      <c r="AS42" s="431"/>
      <c r="AT42" s="431"/>
      <c r="AU42" s="431"/>
      <c r="AV42" s="431"/>
      <c r="AW42" s="431"/>
      <c r="AX42" s="431"/>
      <c r="AY42" s="431"/>
      <c r="AZ42" s="431"/>
      <c r="BA42" s="431"/>
      <c r="BB42" s="431"/>
      <c r="BD42" s="431"/>
      <c r="BE42" s="431"/>
      <c r="BF42" s="431"/>
    </row>
    <row r="43" spans="2:58">
      <c r="B43" s="432" t="str">
        <f>"TOTAL "&amp;B39</f>
        <v>TOTAL OTHER EXPENSES</v>
      </c>
      <c r="C43" s="433"/>
      <c r="D43" s="433"/>
      <c r="E43" s="433"/>
      <c r="F43" s="434">
        <f t="shared" ref="F43:AQ43" si="26">SUM(F40:F42)</f>
        <v>0</v>
      </c>
      <c r="G43" s="434">
        <f t="shared" si="26"/>
        <v>0</v>
      </c>
      <c r="H43" s="434">
        <f t="shared" si="26"/>
        <v>0</v>
      </c>
      <c r="I43" s="434">
        <f t="shared" si="26"/>
        <v>0</v>
      </c>
      <c r="J43" s="434">
        <f t="shared" si="26"/>
        <v>0</v>
      </c>
      <c r="K43" s="434">
        <f t="shared" si="26"/>
        <v>0</v>
      </c>
      <c r="L43" s="434">
        <f t="shared" si="26"/>
        <v>0</v>
      </c>
      <c r="M43" s="434">
        <f t="shared" si="26"/>
        <v>0</v>
      </c>
      <c r="N43" s="434">
        <f t="shared" si="26"/>
        <v>0</v>
      </c>
      <c r="O43" s="434">
        <f t="shared" si="26"/>
        <v>0</v>
      </c>
      <c r="P43" s="434">
        <f t="shared" si="26"/>
        <v>0</v>
      </c>
      <c r="Q43" s="434">
        <f t="shared" si="26"/>
        <v>0</v>
      </c>
      <c r="R43" s="434">
        <f t="shared" si="26"/>
        <v>0</v>
      </c>
      <c r="S43" s="434">
        <f t="shared" si="26"/>
        <v>0</v>
      </c>
      <c r="T43" s="434">
        <f t="shared" si="26"/>
        <v>0</v>
      </c>
      <c r="U43" s="434">
        <f t="shared" si="26"/>
        <v>0</v>
      </c>
      <c r="V43" s="434">
        <f t="shared" si="26"/>
        <v>0</v>
      </c>
      <c r="W43" s="434">
        <f t="shared" si="26"/>
        <v>0</v>
      </c>
      <c r="X43" s="434">
        <f t="shared" si="26"/>
        <v>0</v>
      </c>
      <c r="Y43" s="434">
        <f t="shared" si="26"/>
        <v>0</v>
      </c>
      <c r="Z43" s="434">
        <f t="shared" si="26"/>
        <v>0</v>
      </c>
      <c r="AA43" s="434">
        <f t="shared" si="26"/>
        <v>0</v>
      </c>
      <c r="AB43" s="434">
        <f t="shared" si="26"/>
        <v>0</v>
      </c>
      <c r="AC43" s="434">
        <f t="shared" si="26"/>
        <v>0</v>
      </c>
      <c r="AD43" s="434">
        <f t="shared" ref="AD43:AO43" si="27">SUM(AD40:AD42)</f>
        <v>0</v>
      </c>
      <c r="AE43" s="434">
        <f t="shared" si="27"/>
        <v>0</v>
      </c>
      <c r="AF43" s="434">
        <f t="shared" si="27"/>
        <v>0</v>
      </c>
      <c r="AG43" s="434">
        <f t="shared" si="27"/>
        <v>0</v>
      </c>
      <c r="AH43" s="434">
        <f t="shared" si="27"/>
        <v>0</v>
      </c>
      <c r="AI43" s="434">
        <f t="shared" si="27"/>
        <v>0</v>
      </c>
      <c r="AJ43" s="434">
        <f t="shared" si="27"/>
        <v>0</v>
      </c>
      <c r="AK43" s="434">
        <f t="shared" si="27"/>
        <v>0</v>
      </c>
      <c r="AL43" s="434">
        <f t="shared" si="27"/>
        <v>0</v>
      </c>
      <c r="AM43" s="434">
        <f t="shared" si="27"/>
        <v>0</v>
      </c>
      <c r="AN43" s="434">
        <f t="shared" si="27"/>
        <v>0</v>
      </c>
      <c r="AO43" s="434">
        <f t="shared" si="27"/>
        <v>0</v>
      </c>
      <c r="AQ43" s="434">
        <f t="shared" si="26"/>
        <v>0</v>
      </c>
      <c r="AR43" s="434">
        <f t="shared" ref="AR43:AX43" si="28">SUM(AR40:AR42)</f>
        <v>0</v>
      </c>
      <c r="AS43" s="434">
        <f t="shared" si="28"/>
        <v>0</v>
      </c>
      <c r="AT43" s="434">
        <f t="shared" si="28"/>
        <v>0</v>
      </c>
      <c r="AU43" s="434">
        <f t="shared" si="28"/>
        <v>0</v>
      </c>
      <c r="AV43" s="434">
        <f t="shared" si="28"/>
        <v>0</v>
      </c>
      <c r="AW43" s="434">
        <f t="shared" si="28"/>
        <v>0</v>
      </c>
      <c r="AX43" s="434">
        <f t="shared" si="28"/>
        <v>0</v>
      </c>
      <c r="AY43" s="434">
        <f>SUM(AY40:AY42)</f>
        <v>0</v>
      </c>
      <c r="AZ43" s="434">
        <f>SUM(AZ40:AZ42)</f>
        <v>0</v>
      </c>
      <c r="BA43" s="434">
        <f>SUM(BA40:BA42)</f>
        <v>0</v>
      </c>
      <c r="BB43" s="434">
        <f>SUM(BB40:BB42)</f>
        <v>0</v>
      </c>
      <c r="BD43" s="434">
        <f>SUM(AQ43:AT43)</f>
        <v>0</v>
      </c>
      <c r="BE43" s="434">
        <f>SUM(AU43:AX43)</f>
        <v>0</v>
      </c>
      <c r="BF43" s="434">
        <f>SUM(AY43:BB43)</f>
        <v>0</v>
      </c>
    </row>
    <row r="44" spans="2:58">
      <c r="Q44" s="325"/>
      <c r="AQ44" s="325"/>
      <c r="AR44" s="325"/>
      <c r="AS44" s="325"/>
      <c r="AT44" s="325"/>
      <c r="AU44" s="325"/>
      <c r="AV44" s="325"/>
      <c r="AW44" s="325"/>
      <c r="AX44" s="325"/>
      <c r="AY44" s="325"/>
      <c r="AZ44" s="325"/>
      <c r="BA44" s="325"/>
      <c r="BB44" s="325"/>
      <c r="BD44" s="325"/>
      <c r="BE44" s="325"/>
      <c r="BF44" s="325"/>
    </row>
    <row r="45" spans="2:58">
      <c r="B45" s="439" t="s">
        <v>134</v>
      </c>
      <c r="C45" s="427"/>
      <c r="D45" s="427"/>
      <c r="E45" s="427"/>
      <c r="F45" s="428"/>
      <c r="G45" s="428"/>
      <c r="H45" s="428"/>
      <c r="I45" s="428"/>
      <c r="J45" s="428"/>
      <c r="K45" s="428"/>
      <c r="L45" s="428"/>
      <c r="M45" s="428"/>
      <c r="N45" s="428"/>
      <c r="O45" s="428"/>
      <c r="P45" s="428"/>
      <c r="Q45" s="363"/>
      <c r="R45" s="428"/>
      <c r="S45" s="428"/>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Q45" s="363"/>
      <c r="AR45" s="363"/>
      <c r="AS45" s="363"/>
      <c r="AT45" s="363"/>
      <c r="AU45" s="363"/>
      <c r="AV45" s="363"/>
      <c r="AW45" s="363"/>
      <c r="AX45" s="363"/>
      <c r="AY45" s="363"/>
      <c r="AZ45" s="363"/>
      <c r="BA45" s="363"/>
      <c r="BB45" s="363"/>
      <c r="BD45" s="363"/>
      <c r="BE45" s="363"/>
      <c r="BF45" s="363"/>
    </row>
    <row r="46" spans="2:58">
      <c r="B46" s="435" t="s">
        <v>135</v>
      </c>
      <c r="C46" s="427"/>
      <c r="D46" s="427"/>
      <c r="E46" s="427"/>
      <c r="F46" s="430">
        <v>0</v>
      </c>
      <c r="G46" s="430">
        <v>0</v>
      </c>
      <c r="H46" s="430">
        <v>0</v>
      </c>
      <c r="I46" s="430">
        <v>0</v>
      </c>
      <c r="J46" s="430">
        <v>0</v>
      </c>
      <c r="K46" s="430">
        <v>0</v>
      </c>
      <c r="L46" s="430">
        <v>0</v>
      </c>
      <c r="M46" s="430">
        <v>0</v>
      </c>
      <c r="N46" s="430">
        <v>0</v>
      </c>
      <c r="O46" s="430">
        <v>0</v>
      </c>
      <c r="P46" s="430">
        <v>0</v>
      </c>
      <c r="Q46" s="431">
        <v>0</v>
      </c>
      <c r="R46" s="430">
        <v>0</v>
      </c>
      <c r="S46" s="430">
        <v>0</v>
      </c>
      <c r="T46" s="430">
        <v>0</v>
      </c>
      <c r="U46" s="430">
        <v>0</v>
      </c>
      <c r="V46" s="430">
        <v>0</v>
      </c>
      <c r="W46" s="430">
        <v>0</v>
      </c>
      <c r="X46" s="430">
        <v>0</v>
      </c>
      <c r="Y46" s="430">
        <v>0</v>
      </c>
      <c r="Z46" s="430">
        <v>0</v>
      </c>
      <c r="AA46" s="430">
        <v>0</v>
      </c>
      <c r="AB46" s="430">
        <v>0</v>
      </c>
      <c r="AC46" s="430">
        <v>0</v>
      </c>
      <c r="AD46" s="430">
        <v>0</v>
      </c>
      <c r="AE46" s="430">
        <v>0</v>
      </c>
      <c r="AF46" s="430">
        <v>0</v>
      </c>
      <c r="AG46" s="430">
        <v>0</v>
      </c>
      <c r="AH46" s="430">
        <v>0</v>
      </c>
      <c r="AI46" s="430">
        <v>0</v>
      </c>
      <c r="AJ46" s="430">
        <v>0</v>
      </c>
      <c r="AK46" s="430">
        <v>0</v>
      </c>
      <c r="AL46" s="430">
        <v>0</v>
      </c>
      <c r="AM46" s="430">
        <v>0</v>
      </c>
      <c r="AN46" s="430">
        <v>0</v>
      </c>
      <c r="AO46" s="430">
        <v>0</v>
      </c>
      <c r="AQ46" s="363">
        <f>SUM(F46:H46)</f>
        <v>0</v>
      </c>
      <c r="AR46" s="363">
        <f>SUM(I46:K46)</f>
        <v>0</v>
      </c>
      <c r="AS46" s="363">
        <f>SUM(L46:N46)</f>
        <v>0</v>
      </c>
      <c r="AT46" s="363">
        <f>SUM(O46:Q46)</f>
        <v>0</v>
      </c>
      <c r="AU46" s="363">
        <f>SUM(R46:T46)</f>
        <v>0</v>
      </c>
      <c r="AV46" s="363">
        <f>SUM(U46:W46)</f>
        <v>0</v>
      </c>
      <c r="AW46" s="363">
        <f>SUM(X46:Z46)</f>
        <v>0</v>
      </c>
      <c r="AX46" s="363">
        <f>SUM(AA46:AC46)</f>
        <v>0</v>
      </c>
      <c r="AY46" s="363">
        <f>SUM(AD46:AF46)</f>
        <v>0</v>
      </c>
      <c r="AZ46" s="363">
        <f>SUM(AG46:AI46)</f>
        <v>0</v>
      </c>
      <c r="BA46" s="363">
        <f>SUM(AJ46:AL46)</f>
        <v>0</v>
      </c>
      <c r="BB46" s="363">
        <f>SUM(AM46:AO46)</f>
        <v>0</v>
      </c>
      <c r="BD46" s="363">
        <f>SUM(AQ46:AT46)</f>
        <v>0</v>
      </c>
      <c r="BE46" s="363">
        <f>SUM(AU46:AX46)</f>
        <v>0</v>
      </c>
      <c r="BF46" s="363">
        <f>SUM(AY46:BB46)</f>
        <v>0</v>
      </c>
    </row>
    <row r="47" spans="2:58">
      <c r="B47" s="435" t="s">
        <v>135</v>
      </c>
      <c r="C47" s="427"/>
      <c r="D47" s="427"/>
      <c r="E47" s="427"/>
      <c r="F47" s="430">
        <v>0</v>
      </c>
      <c r="G47" s="430">
        <v>0</v>
      </c>
      <c r="H47" s="430">
        <v>0</v>
      </c>
      <c r="I47" s="430">
        <v>0</v>
      </c>
      <c r="J47" s="430">
        <v>0</v>
      </c>
      <c r="K47" s="430">
        <v>0</v>
      </c>
      <c r="L47" s="430">
        <v>0</v>
      </c>
      <c r="M47" s="430">
        <v>0</v>
      </c>
      <c r="N47" s="430">
        <v>0</v>
      </c>
      <c r="O47" s="430">
        <v>0</v>
      </c>
      <c r="P47" s="430">
        <v>0</v>
      </c>
      <c r="Q47" s="431">
        <v>0</v>
      </c>
      <c r="R47" s="430">
        <v>0</v>
      </c>
      <c r="S47" s="430">
        <v>0</v>
      </c>
      <c r="T47" s="430">
        <v>0</v>
      </c>
      <c r="U47" s="430">
        <v>0</v>
      </c>
      <c r="V47" s="430">
        <v>0</v>
      </c>
      <c r="W47" s="430">
        <v>0</v>
      </c>
      <c r="X47" s="430">
        <v>0</v>
      </c>
      <c r="Y47" s="430">
        <v>0</v>
      </c>
      <c r="Z47" s="430">
        <v>0</v>
      </c>
      <c r="AA47" s="430">
        <v>0</v>
      </c>
      <c r="AB47" s="430">
        <v>0</v>
      </c>
      <c r="AC47" s="430">
        <v>0</v>
      </c>
      <c r="AD47" s="430">
        <v>0</v>
      </c>
      <c r="AE47" s="430">
        <v>0</v>
      </c>
      <c r="AF47" s="430">
        <v>0</v>
      </c>
      <c r="AG47" s="430">
        <v>0</v>
      </c>
      <c r="AH47" s="430">
        <v>0</v>
      </c>
      <c r="AI47" s="430">
        <v>0</v>
      </c>
      <c r="AJ47" s="430">
        <v>0</v>
      </c>
      <c r="AK47" s="430">
        <v>0</v>
      </c>
      <c r="AL47" s="430">
        <v>0</v>
      </c>
      <c r="AM47" s="430">
        <v>0</v>
      </c>
      <c r="AN47" s="430">
        <v>0</v>
      </c>
      <c r="AO47" s="430">
        <v>0</v>
      </c>
      <c r="AQ47" s="363">
        <f>SUM(F47:H47)</f>
        <v>0</v>
      </c>
      <c r="AR47" s="363">
        <f>SUM(I47:K47)</f>
        <v>0</v>
      </c>
      <c r="AS47" s="363">
        <f>SUM(L47:N47)</f>
        <v>0</v>
      </c>
      <c r="AT47" s="363">
        <f>SUM(O47:Q47)</f>
        <v>0</v>
      </c>
      <c r="AU47" s="363">
        <f>SUM(R47:T47)</f>
        <v>0</v>
      </c>
      <c r="AV47" s="363">
        <f>SUM(U47:W47)</f>
        <v>0</v>
      </c>
      <c r="AW47" s="363">
        <f>SUM(X47:Z47)</f>
        <v>0</v>
      </c>
      <c r="AX47" s="363">
        <f>SUM(AA47:AC47)</f>
        <v>0</v>
      </c>
      <c r="AY47" s="363">
        <f>SUM(AD47:AF47)</f>
        <v>0</v>
      </c>
      <c r="AZ47" s="363">
        <f>SUM(AG47:AI47)</f>
        <v>0</v>
      </c>
      <c r="BA47" s="363">
        <f>SUM(AJ47:AL47)</f>
        <v>0</v>
      </c>
      <c r="BB47" s="363">
        <f>SUM(AM47:AO47)</f>
        <v>0</v>
      </c>
      <c r="BD47" s="363">
        <f>SUM(AQ47:AT47)</f>
        <v>0</v>
      </c>
      <c r="BE47" s="363">
        <f>SUM(AU47:AX47)</f>
        <v>0</v>
      </c>
      <c r="BF47" s="363">
        <f>SUM(AY47:BB47)</f>
        <v>0</v>
      </c>
    </row>
    <row r="48" spans="2:58" ht="6" customHeight="1">
      <c r="B48" s="429"/>
      <c r="C48" s="427"/>
      <c r="D48" s="427"/>
      <c r="E48" s="427"/>
      <c r="F48" s="430"/>
      <c r="G48" s="430"/>
      <c r="H48" s="430"/>
      <c r="I48" s="430"/>
      <c r="J48" s="430"/>
      <c r="K48" s="430"/>
      <c r="L48" s="430"/>
      <c r="M48" s="430"/>
      <c r="N48" s="430"/>
      <c r="O48" s="430"/>
      <c r="P48" s="430"/>
      <c r="Q48" s="431"/>
      <c r="R48" s="430"/>
      <c r="S48" s="430"/>
      <c r="T48" s="430"/>
      <c r="U48" s="430"/>
      <c r="V48" s="430"/>
      <c r="W48" s="430"/>
      <c r="X48" s="430"/>
      <c r="Y48" s="430"/>
      <c r="Z48" s="430"/>
      <c r="AA48" s="430"/>
      <c r="AB48" s="430"/>
      <c r="AC48" s="430"/>
      <c r="AD48" s="430"/>
      <c r="AE48" s="430"/>
      <c r="AF48" s="430"/>
      <c r="AG48" s="430"/>
      <c r="AH48" s="430"/>
      <c r="AI48" s="430"/>
      <c r="AJ48" s="430"/>
      <c r="AK48" s="430"/>
      <c r="AL48" s="430"/>
      <c r="AM48" s="430"/>
      <c r="AN48" s="430"/>
      <c r="AO48" s="430"/>
      <c r="AQ48" s="431"/>
      <c r="AR48" s="431"/>
      <c r="AS48" s="431"/>
      <c r="AT48" s="431"/>
      <c r="AU48" s="431"/>
      <c r="AV48" s="431"/>
      <c r="AW48" s="431"/>
      <c r="AX48" s="431"/>
      <c r="AY48" s="431"/>
      <c r="AZ48" s="431"/>
      <c r="BA48" s="431"/>
      <c r="BB48" s="431"/>
      <c r="BD48" s="431"/>
      <c r="BE48" s="431"/>
      <c r="BF48" s="431"/>
    </row>
    <row r="49" spans="1:58">
      <c r="B49" s="432" t="str">
        <f>"TOTAL "&amp;B45</f>
        <v>TOTAL OTHER EXPENSES</v>
      </c>
      <c r="C49" s="433"/>
      <c r="D49" s="433"/>
      <c r="E49" s="433"/>
      <c r="F49" s="434">
        <f t="shared" ref="F49:AQ49" si="29">SUM(F46:F48)</f>
        <v>0</v>
      </c>
      <c r="G49" s="434">
        <f t="shared" si="29"/>
        <v>0</v>
      </c>
      <c r="H49" s="434">
        <f t="shared" si="29"/>
        <v>0</v>
      </c>
      <c r="I49" s="434">
        <f t="shared" si="29"/>
        <v>0</v>
      </c>
      <c r="J49" s="434">
        <f t="shared" si="29"/>
        <v>0</v>
      </c>
      <c r="K49" s="434">
        <f t="shared" si="29"/>
        <v>0</v>
      </c>
      <c r="L49" s="434">
        <f t="shared" si="29"/>
        <v>0</v>
      </c>
      <c r="M49" s="434">
        <f t="shared" si="29"/>
        <v>0</v>
      </c>
      <c r="N49" s="434">
        <f t="shared" si="29"/>
        <v>0</v>
      </c>
      <c r="O49" s="434">
        <f t="shared" si="29"/>
        <v>0</v>
      </c>
      <c r="P49" s="434">
        <f t="shared" si="29"/>
        <v>0</v>
      </c>
      <c r="Q49" s="434">
        <f t="shared" si="29"/>
        <v>0</v>
      </c>
      <c r="R49" s="434">
        <f t="shared" si="29"/>
        <v>0</v>
      </c>
      <c r="S49" s="434">
        <f t="shared" si="29"/>
        <v>0</v>
      </c>
      <c r="T49" s="434">
        <f t="shared" si="29"/>
        <v>0</v>
      </c>
      <c r="U49" s="434">
        <f t="shared" si="29"/>
        <v>0</v>
      </c>
      <c r="V49" s="434">
        <f t="shared" si="29"/>
        <v>0</v>
      </c>
      <c r="W49" s="434">
        <f t="shared" si="29"/>
        <v>0</v>
      </c>
      <c r="X49" s="434">
        <f t="shared" si="29"/>
        <v>0</v>
      </c>
      <c r="Y49" s="434">
        <f t="shared" si="29"/>
        <v>0</v>
      </c>
      <c r="Z49" s="434">
        <f t="shared" si="29"/>
        <v>0</v>
      </c>
      <c r="AA49" s="434">
        <f t="shared" si="29"/>
        <v>0</v>
      </c>
      <c r="AB49" s="434">
        <f t="shared" si="29"/>
        <v>0</v>
      </c>
      <c r="AC49" s="434">
        <f t="shared" si="29"/>
        <v>0</v>
      </c>
      <c r="AD49" s="434">
        <f t="shared" ref="AD49:AO49" si="30">SUM(AD46:AD48)</f>
        <v>0</v>
      </c>
      <c r="AE49" s="434">
        <f t="shared" si="30"/>
        <v>0</v>
      </c>
      <c r="AF49" s="434">
        <f t="shared" si="30"/>
        <v>0</v>
      </c>
      <c r="AG49" s="434">
        <f t="shared" si="30"/>
        <v>0</v>
      </c>
      <c r="AH49" s="434">
        <f t="shared" si="30"/>
        <v>0</v>
      </c>
      <c r="AI49" s="434">
        <f t="shared" si="30"/>
        <v>0</v>
      </c>
      <c r="AJ49" s="434">
        <f t="shared" si="30"/>
        <v>0</v>
      </c>
      <c r="AK49" s="434">
        <f t="shared" si="30"/>
        <v>0</v>
      </c>
      <c r="AL49" s="434">
        <f t="shared" si="30"/>
        <v>0</v>
      </c>
      <c r="AM49" s="434">
        <f t="shared" si="30"/>
        <v>0</v>
      </c>
      <c r="AN49" s="434">
        <f t="shared" si="30"/>
        <v>0</v>
      </c>
      <c r="AO49" s="434">
        <f t="shared" si="30"/>
        <v>0</v>
      </c>
      <c r="AQ49" s="434">
        <f t="shared" si="29"/>
        <v>0</v>
      </c>
      <c r="AR49" s="434">
        <f t="shared" ref="AR49:AX49" si="31">SUM(AR46:AR48)</f>
        <v>0</v>
      </c>
      <c r="AS49" s="434">
        <f t="shared" si="31"/>
        <v>0</v>
      </c>
      <c r="AT49" s="434">
        <f t="shared" si="31"/>
        <v>0</v>
      </c>
      <c r="AU49" s="434">
        <f t="shared" si="31"/>
        <v>0</v>
      </c>
      <c r="AV49" s="434">
        <f t="shared" si="31"/>
        <v>0</v>
      </c>
      <c r="AW49" s="434">
        <f t="shared" si="31"/>
        <v>0</v>
      </c>
      <c r="AX49" s="434">
        <f t="shared" si="31"/>
        <v>0</v>
      </c>
      <c r="AY49" s="434">
        <f>SUM(AY46:AY48)</f>
        <v>0</v>
      </c>
      <c r="AZ49" s="434">
        <f>SUM(AZ46:AZ48)</f>
        <v>0</v>
      </c>
      <c r="BA49" s="434">
        <f>SUM(BA46:BA48)</f>
        <v>0</v>
      </c>
      <c r="BB49" s="434">
        <f>SUM(BB46:BB48)</f>
        <v>0</v>
      </c>
      <c r="BD49" s="434">
        <f>SUM(AQ49:AT49)</f>
        <v>0</v>
      </c>
      <c r="BE49" s="434">
        <f>SUM(AU49:AX49)</f>
        <v>0</v>
      </c>
      <c r="BF49" s="434">
        <f>SUM(AY49:BB49)</f>
        <v>0</v>
      </c>
    </row>
    <row r="50" spans="1:58" s="83" customFormat="1" ht="12" customHeight="1">
      <c r="A50" s="1"/>
      <c r="B50" s="424"/>
      <c r="C50" s="424"/>
      <c r="D50" s="424"/>
      <c r="E50" s="87"/>
      <c r="F50" s="88"/>
      <c r="G50" s="87"/>
      <c r="H50" s="87"/>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Q50" s="86"/>
      <c r="AR50" s="86"/>
      <c r="AS50" s="86"/>
      <c r="AT50" s="86"/>
      <c r="AU50" s="86"/>
      <c r="AV50" s="86"/>
      <c r="AW50" s="86"/>
      <c r="AX50" s="86"/>
      <c r="AY50" s="86"/>
      <c r="AZ50" s="86"/>
      <c r="BA50" s="86"/>
      <c r="BB50" s="86"/>
      <c r="BD50" s="86"/>
      <c r="BE50" s="86"/>
      <c r="BF50" s="86"/>
    </row>
    <row r="51" spans="1:58" s="83" customFormat="1" ht="12" customHeight="1" thickBot="1">
      <c r="A51" s="1"/>
      <c r="B51" s="440" t="str">
        <f>"TOTAL "&amp;B3&amp;" EXPENSES"</f>
        <v>TOTAL SALES EXPENSES</v>
      </c>
      <c r="C51" s="441"/>
      <c r="D51" s="441"/>
      <c r="E51" s="442"/>
      <c r="F51" s="443">
        <f t="shared" ref="F51:AO51" ca="1" si="32">F12+F18+F24+F31+F37+F43+F49</f>
        <v>16298.75</v>
      </c>
      <c r="G51" s="443">
        <f t="shared" ca="1" si="32"/>
        <v>46806.25</v>
      </c>
      <c r="H51" s="443">
        <f t="shared" ca="1" si="32"/>
        <v>40176.25</v>
      </c>
      <c r="I51" s="443">
        <f t="shared" ca="1" si="32"/>
        <v>57455</v>
      </c>
      <c r="J51" s="443">
        <f t="shared" ca="1" si="32"/>
        <v>53895</v>
      </c>
      <c r="K51" s="443">
        <f t="shared" ca="1" si="32"/>
        <v>73300</v>
      </c>
      <c r="L51" s="443">
        <f t="shared" ca="1" si="32"/>
        <v>88558.75</v>
      </c>
      <c r="M51" s="443">
        <f t="shared" ca="1" si="32"/>
        <v>84438.75</v>
      </c>
      <c r="N51" s="443">
        <f t="shared" ca="1" si="32"/>
        <v>85628.75</v>
      </c>
      <c r="O51" s="443">
        <f t="shared" ca="1" si="32"/>
        <v>87028.75</v>
      </c>
      <c r="P51" s="443">
        <f t="shared" ca="1" si="32"/>
        <v>98392.5</v>
      </c>
      <c r="Q51" s="443">
        <f t="shared" ca="1" si="32"/>
        <v>108996.25</v>
      </c>
      <c r="R51" s="443">
        <f t="shared" ca="1" si="32"/>
        <v>105983.21250000001</v>
      </c>
      <c r="S51" s="443">
        <f t="shared" ca="1" si="32"/>
        <v>109667.1375</v>
      </c>
      <c r="T51" s="443">
        <f t="shared" ca="1" si="32"/>
        <v>108967.1375</v>
      </c>
      <c r="U51" s="443">
        <f t="shared" ca="1" si="32"/>
        <v>126302.85</v>
      </c>
      <c r="V51" s="443">
        <f t="shared" ca="1" si="32"/>
        <v>124072.85</v>
      </c>
      <c r="W51" s="443">
        <f t="shared" ca="1" si="32"/>
        <v>126038.8</v>
      </c>
      <c r="X51" s="443">
        <f t="shared" ca="1" si="32"/>
        <v>128265.7625</v>
      </c>
      <c r="Y51" s="443">
        <f t="shared" ca="1" si="32"/>
        <v>128755.7625</v>
      </c>
      <c r="Z51" s="443">
        <f t="shared" ca="1" si="32"/>
        <v>131905.76250000001</v>
      </c>
      <c r="AA51" s="443">
        <f t="shared" ca="1" si="32"/>
        <v>130995.7625</v>
      </c>
      <c r="AB51" s="443">
        <f t="shared" ca="1" si="32"/>
        <v>135064.07500000001</v>
      </c>
      <c r="AC51" s="443">
        <f t="shared" ca="1" si="32"/>
        <v>154451.13750000001</v>
      </c>
      <c r="AD51" s="443">
        <f t="shared" ca="1" si="32"/>
        <v>149421.13750000001</v>
      </c>
      <c r="AE51" s="443">
        <f t="shared" ca="1" si="32"/>
        <v>169779.88750000001</v>
      </c>
      <c r="AF51" s="443">
        <f t="shared" ca="1" si="32"/>
        <v>168739.88750000001</v>
      </c>
      <c r="AG51" s="443">
        <f t="shared" ca="1" si="32"/>
        <v>171036.85</v>
      </c>
      <c r="AH51" s="443">
        <f t="shared" ca="1" si="32"/>
        <v>189295.6</v>
      </c>
      <c r="AI51" s="443">
        <f t="shared" ca="1" si="32"/>
        <v>189305.60000000001</v>
      </c>
      <c r="AJ51" s="443">
        <f t="shared" ca="1" si="32"/>
        <v>190705.6</v>
      </c>
      <c r="AK51" s="443">
        <f t="shared" ca="1" si="32"/>
        <v>209874.35</v>
      </c>
      <c r="AL51" s="443">
        <f t="shared" ca="1" si="32"/>
        <v>209324.35</v>
      </c>
      <c r="AM51" s="443">
        <f t="shared" ca="1" si="32"/>
        <v>210934.35</v>
      </c>
      <c r="AN51" s="443">
        <f t="shared" ca="1" si="32"/>
        <v>230453.1</v>
      </c>
      <c r="AO51" s="443">
        <f t="shared" ca="1" si="32"/>
        <v>231220.06250000003</v>
      </c>
      <c r="AP51" s="444"/>
      <c r="AQ51" s="443">
        <f t="shared" ref="AQ51:BA51" ca="1" si="33">AQ12+AQ18+AQ24+AQ31+AQ37+AQ43+AQ49</f>
        <v>103281.25</v>
      </c>
      <c r="AR51" s="443">
        <f t="shared" ca="1" si="33"/>
        <v>184650</v>
      </c>
      <c r="AS51" s="443">
        <f t="shared" ca="1" si="33"/>
        <v>258626.25</v>
      </c>
      <c r="AT51" s="443">
        <f t="shared" ca="1" si="33"/>
        <v>294417.5</v>
      </c>
      <c r="AU51" s="443">
        <f t="shared" ca="1" si="33"/>
        <v>324617.48749999999</v>
      </c>
      <c r="AV51" s="443">
        <f t="shared" ca="1" si="33"/>
        <v>376414.5</v>
      </c>
      <c r="AW51" s="443">
        <f t="shared" ca="1" si="33"/>
        <v>388927.28750000003</v>
      </c>
      <c r="AX51" s="443">
        <f ca="1">AX12+AX18+AX24+AX31+AX37+AX43+AX49</f>
        <v>420510.97499999998</v>
      </c>
      <c r="AY51" s="443">
        <f t="shared" ca="1" si="33"/>
        <v>487940.91250000003</v>
      </c>
      <c r="AZ51" s="443">
        <f t="shared" ca="1" si="33"/>
        <v>549638.05000000005</v>
      </c>
      <c r="BA51" s="443">
        <f t="shared" ca="1" si="33"/>
        <v>609904.30000000005</v>
      </c>
      <c r="BB51" s="443">
        <f ca="1">BB12+BB18+BB24+BB31+BB37+BB43+BB49</f>
        <v>672607.51250000007</v>
      </c>
      <c r="BC51" s="444"/>
      <c r="BD51" s="443">
        <f ca="1">SUM(AQ51:AT51)</f>
        <v>840975</v>
      </c>
      <c r="BE51" s="443">
        <f ca="1">SUM(AU51:AX51)</f>
        <v>1510470.25</v>
      </c>
      <c r="BF51" s="443">
        <f ca="1">SUM(AY51:BB51)</f>
        <v>2320090.7750000004</v>
      </c>
    </row>
    <row r="52" spans="1:58" s="83" customFormat="1" ht="12" customHeight="1" thickTop="1">
      <c r="A52" s="1"/>
      <c r="B52" s="424"/>
      <c r="C52" s="424"/>
      <c r="D52" s="424"/>
      <c r="E52" s="87"/>
      <c r="F52" s="88"/>
      <c r="G52" s="87"/>
      <c r="H52" s="87"/>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Q52" s="86"/>
      <c r="AR52" s="86"/>
      <c r="AS52" s="86"/>
      <c r="AT52" s="86"/>
      <c r="AU52" s="86"/>
      <c r="AV52" s="86"/>
      <c r="AW52" s="86"/>
      <c r="AX52" s="86"/>
      <c r="AY52" s="86"/>
      <c r="AZ52" s="445"/>
      <c r="BA52" s="86"/>
      <c r="BB52" s="86"/>
      <c r="BD52" s="446"/>
    </row>
    <row r="53" spans="1:58" s="83" customFormat="1" ht="12" customHeight="1">
      <c r="A53" s="1"/>
      <c r="B53" s="424"/>
      <c r="C53" s="424"/>
      <c r="D53" s="424"/>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Q53" s="86"/>
      <c r="AR53" s="86"/>
      <c r="AS53" s="86"/>
      <c r="AT53" s="86"/>
      <c r="AU53" s="86"/>
      <c r="AV53" s="86"/>
      <c r="AW53" s="86"/>
      <c r="AX53" s="86"/>
      <c r="AY53" s="86"/>
      <c r="AZ53" s="86"/>
      <c r="BA53" s="86"/>
      <c r="BB53" s="86"/>
    </row>
    <row r="54" spans="1:58" s="83" customFormat="1" ht="12" customHeight="1">
      <c r="A54" s="1"/>
      <c r="B54" s="424"/>
      <c r="C54" s="424"/>
      <c r="D54" s="424"/>
      <c r="E54" s="87"/>
      <c r="F54" s="88"/>
      <c r="G54" s="87"/>
      <c r="H54" s="87"/>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Q54" s="86"/>
      <c r="AR54" s="86"/>
      <c r="AS54" s="86"/>
      <c r="AT54" s="86"/>
      <c r="AU54" s="86"/>
      <c r="AV54" s="86"/>
      <c r="AW54" s="86"/>
      <c r="AX54" s="86"/>
      <c r="AY54" s="86"/>
      <c r="AZ54" s="86"/>
      <c r="BA54" s="86"/>
      <c r="BB54" s="86"/>
    </row>
  </sheetData>
  <pageMargins left="0.2" right="0.2" top="0.45" bottom="0.55000000000000004" header="0.17" footer="0.24"/>
  <pageSetup scale="60" fitToWidth="2" fitToHeight="0" orientation="landscape" horizontalDpi="4294967292" verticalDpi="4294967292" r:id="rId1"/>
  <headerFooter>
    <oddFooter>&amp;CCONFIDENTIAL</oddFooter>
  </headerFooter>
  <rowBreaks count="1" manualBreakCount="1">
    <brk id="54" max="16383" man="1"/>
  </rowBreaks>
  <colBreaks count="2" manualBreakCount="2">
    <brk id="17" max="1048575" man="1"/>
    <brk id="42"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autoPageBreaks="0"/>
  </sheetPr>
  <dimension ref="A1:BG61"/>
  <sheetViews>
    <sheetView showGridLines="0" zoomScale="90" zoomScaleNormal="90" workbookViewId="0">
      <pane xSplit="5" ySplit="4" topLeftCell="F5" activePane="bottomRight" state="frozen"/>
      <selection pane="topRight"/>
      <selection pane="bottomLeft"/>
      <selection pane="bottomRight"/>
    </sheetView>
  </sheetViews>
  <sheetFormatPr defaultColWidth="12.5703125" defaultRowHeight="12.75"/>
  <cols>
    <col min="1" max="1" width="1.7109375" style="1" customWidth="1"/>
    <col min="2" max="2" width="17.42578125" style="1" customWidth="1"/>
    <col min="3" max="3" width="15.28515625" style="1" customWidth="1"/>
    <col min="4" max="4" width="12.5703125" style="1" customWidth="1"/>
    <col min="5" max="5" width="14.140625" style="1" customWidth="1"/>
    <col min="6" max="6" width="10.42578125" style="3" customWidth="1"/>
    <col min="7" max="8" width="12.7109375" style="1" bestFit="1" customWidth="1"/>
    <col min="9" max="9" width="12.7109375" style="2" bestFit="1" customWidth="1"/>
    <col min="10" max="10" width="12.7109375" style="1" bestFit="1" customWidth="1"/>
    <col min="11" max="41" width="13.42578125" style="1" bestFit="1" customWidth="1"/>
    <col min="42" max="42" width="1" style="1" customWidth="1"/>
    <col min="43" max="54" width="13.42578125" style="1" bestFit="1" customWidth="1"/>
    <col min="55" max="55" width="3.28515625" style="1" customWidth="1"/>
    <col min="56" max="56" width="12.5703125" style="1" customWidth="1"/>
    <col min="57" max="58" width="15" style="1" bestFit="1" customWidth="1"/>
    <col min="59" max="16384" width="12.5703125" style="1"/>
  </cols>
  <sheetData>
    <row r="1" spans="1:58" ht="18.75">
      <c r="B1" s="130" t="s">
        <v>136</v>
      </c>
      <c r="C1" s="126"/>
      <c r="D1" s="126"/>
      <c r="E1" s="126"/>
      <c r="F1" s="128"/>
      <c r="G1" s="126"/>
      <c r="H1" s="126"/>
      <c r="I1" s="127"/>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row>
    <row r="2" spans="1:58" ht="18.75">
      <c r="B2" s="419"/>
      <c r="BC2" s="407"/>
      <c r="BD2" s="407"/>
    </row>
    <row r="3" spans="1:58" ht="13.5" thickBot="1">
      <c r="B3" s="122"/>
      <c r="C3" s="121"/>
      <c r="D3" s="121"/>
      <c r="AZ3" s="407"/>
      <c r="BA3" s="407"/>
      <c r="BB3" s="407"/>
      <c r="BC3" s="407"/>
      <c r="BD3" s="407"/>
    </row>
    <row r="4" spans="1:58" ht="13.5" thickBot="1">
      <c r="A4" s="32" t="s">
        <v>0</v>
      </c>
      <c r="B4" s="422" t="str">
        <f>Staffing!B35</f>
        <v>MARKETING</v>
      </c>
      <c r="C4" s="423"/>
      <c r="D4" s="423"/>
      <c r="E4" s="118"/>
      <c r="F4" s="116">
        <f>'Model &amp; Metrics'!H$4</f>
        <v>43831</v>
      </c>
      <c r="G4" s="116">
        <f>'Model &amp; Metrics'!I$4</f>
        <v>43890</v>
      </c>
      <c r="H4" s="116">
        <f>'Model &amp; Metrics'!J$4</f>
        <v>43921</v>
      </c>
      <c r="I4" s="116">
        <f>'Model &amp; Metrics'!K$4</f>
        <v>43951</v>
      </c>
      <c r="J4" s="116">
        <f>'Model &amp; Metrics'!L$4</f>
        <v>43982</v>
      </c>
      <c r="K4" s="116">
        <f>'Model &amp; Metrics'!M$4</f>
        <v>44012</v>
      </c>
      <c r="L4" s="116">
        <f>'Model &amp; Metrics'!N$4</f>
        <v>44043</v>
      </c>
      <c r="M4" s="116">
        <f>'Model &amp; Metrics'!O$4</f>
        <v>44074</v>
      </c>
      <c r="N4" s="116">
        <f>'Model &amp; Metrics'!P$4</f>
        <v>44104</v>
      </c>
      <c r="O4" s="116">
        <f>'Model &amp; Metrics'!Q$4</f>
        <v>44135</v>
      </c>
      <c r="P4" s="116">
        <f>'Model &amp; Metrics'!R$4</f>
        <v>44165</v>
      </c>
      <c r="Q4" s="116">
        <f>'Model &amp; Metrics'!S$4</f>
        <v>44196</v>
      </c>
      <c r="R4" s="116">
        <f>'Model &amp; Metrics'!T$4</f>
        <v>44227</v>
      </c>
      <c r="S4" s="116">
        <f>'Model &amp; Metrics'!U$4</f>
        <v>44255</v>
      </c>
      <c r="T4" s="116">
        <f>'Model &amp; Metrics'!V$4</f>
        <v>44286</v>
      </c>
      <c r="U4" s="116">
        <f>'Model &amp; Metrics'!W$4</f>
        <v>44316</v>
      </c>
      <c r="V4" s="116">
        <f>'Model &amp; Metrics'!X$4</f>
        <v>44347</v>
      </c>
      <c r="W4" s="116">
        <f>'Model &amp; Metrics'!Y$4</f>
        <v>44377</v>
      </c>
      <c r="X4" s="116">
        <f>'Model &amp; Metrics'!Z$4</f>
        <v>44408</v>
      </c>
      <c r="Y4" s="116">
        <f>'Model &amp; Metrics'!AA$4</f>
        <v>44439</v>
      </c>
      <c r="Z4" s="116">
        <f>'Model &amp; Metrics'!AB$4</f>
        <v>44469</v>
      </c>
      <c r="AA4" s="116">
        <f>'Model &amp; Metrics'!AC$4</f>
        <v>44500</v>
      </c>
      <c r="AB4" s="116">
        <f>'Model &amp; Metrics'!AD$4</f>
        <v>44530</v>
      </c>
      <c r="AC4" s="116">
        <f>'Model &amp; Metrics'!AE$4</f>
        <v>44561</v>
      </c>
      <c r="AD4" s="116">
        <f>'Model &amp; Metrics'!AF$4</f>
        <v>44592</v>
      </c>
      <c r="AE4" s="116">
        <f>'Model &amp; Metrics'!AG$4</f>
        <v>44620</v>
      </c>
      <c r="AF4" s="116">
        <f>'Model &amp; Metrics'!AH$4</f>
        <v>44651</v>
      </c>
      <c r="AG4" s="116">
        <f>'Model &amp; Metrics'!AI$4</f>
        <v>44681</v>
      </c>
      <c r="AH4" s="116">
        <f>'Model &amp; Metrics'!AJ$4</f>
        <v>44712</v>
      </c>
      <c r="AI4" s="116">
        <f>'Model &amp; Metrics'!AK$4</f>
        <v>44742</v>
      </c>
      <c r="AJ4" s="116">
        <f>'Model &amp; Metrics'!AL$4</f>
        <v>44773</v>
      </c>
      <c r="AK4" s="116">
        <f>'Model &amp; Metrics'!AM$4</f>
        <v>44804</v>
      </c>
      <c r="AL4" s="116">
        <f>'Model &amp; Metrics'!AN$4</f>
        <v>44834</v>
      </c>
      <c r="AM4" s="116">
        <f>'Model &amp; Metrics'!AO$4</f>
        <v>44865</v>
      </c>
      <c r="AN4" s="116">
        <f>'Model &amp; Metrics'!AP$4</f>
        <v>44895</v>
      </c>
      <c r="AO4" s="116">
        <f>'Model &amp; Metrics'!AQ$4</f>
        <v>44926</v>
      </c>
      <c r="AQ4" s="447" t="str">
        <f>'Model &amp; Metrics'!AS4</f>
        <v>Q120</v>
      </c>
      <c r="AR4" s="447" t="str">
        <f>'Model &amp; Metrics'!AT4</f>
        <v>Q220</v>
      </c>
      <c r="AS4" s="447" t="str">
        <f>'Model &amp; Metrics'!AU4</f>
        <v>Q320</v>
      </c>
      <c r="AT4" s="447" t="str">
        <f>'Model &amp; Metrics'!AV4</f>
        <v>Q420</v>
      </c>
      <c r="AU4" s="447" t="str">
        <f>'Model &amp; Metrics'!AW4</f>
        <v>Q121</v>
      </c>
      <c r="AV4" s="447" t="str">
        <f>'Model &amp; Metrics'!AX4</f>
        <v>Q221</v>
      </c>
      <c r="AW4" s="447" t="str">
        <f>'Model &amp; Metrics'!AY4</f>
        <v>Q321</v>
      </c>
      <c r="AX4" s="447" t="str">
        <f>'Model &amp; Metrics'!AZ4</f>
        <v>Q421</v>
      </c>
      <c r="AY4" s="447" t="str">
        <f>'Model &amp; Metrics'!BA4</f>
        <v>Q122</v>
      </c>
      <c r="AZ4" s="447" t="str">
        <f>'Model &amp; Metrics'!BB4</f>
        <v>Q222</v>
      </c>
      <c r="BA4" s="447" t="str">
        <f>'Model &amp; Metrics'!BC4</f>
        <v>Q322</v>
      </c>
      <c r="BB4" s="447" t="str">
        <f>'Model &amp; Metrics'!BD4</f>
        <v>Q422</v>
      </c>
      <c r="BC4" s="407"/>
      <c r="BD4" s="415">
        <f>'Model &amp; Metrics'!BF4</f>
        <v>2020</v>
      </c>
      <c r="BE4" s="415">
        <f>'Model &amp; Metrics'!BG4</f>
        <v>2021</v>
      </c>
      <c r="BF4" s="415">
        <f>'Model &amp; Metrics'!BH4</f>
        <v>2022</v>
      </c>
    </row>
    <row r="5" spans="1:58">
      <c r="C5" s="427"/>
      <c r="D5" s="427"/>
      <c r="E5" s="427"/>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Q5" s="428"/>
      <c r="AR5" s="428"/>
      <c r="AS5" s="428"/>
      <c r="AT5" s="428"/>
      <c r="AU5" s="428"/>
      <c r="AV5" s="428"/>
      <c r="AW5" s="428"/>
      <c r="AX5" s="428"/>
      <c r="AZ5" s="86"/>
      <c r="BA5" s="83"/>
      <c r="BB5" s="86"/>
      <c r="BC5" s="407"/>
      <c r="BD5" s="426"/>
      <c r="BE5" s="426"/>
      <c r="BF5" s="426"/>
    </row>
    <row r="6" spans="1:58">
      <c r="B6" s="1" t="s">
        <v>117</v>
      </c>
      <c r="C6" s="427"/>
      <c r="D6" s="427"/>
      <c r="E6" s="427"/>
      <c r="F6" s="428">
        <f>Staffing!H52</f>
        <v>0</v>
      </c>
      <c r="G6" s="428">
        <f>Staffing!I52</f>
        <v>0</v>
      </c>
      <c r="H6" s="428">
        <f>Staffing!J52</f>
        <v>1</v>
      </c>
      <c r="I6" s="428">
        <f>Staffing!K52</f>
        <v>1</v>
      </c>
      <c r="J6" s="428">
        <f>Staffing!L52</f>
        <v>1</v>
      </c>
      <c r="K6" s="428">
        <f>Staffing!M52</f>
        <v>1</v>
      </c>
      <c r="L6" s="428">
        <f>Staffing!N52</f>
        <v>2</v>
      </c>
      <c r="M6" s="428">
        <f>Staffing!O52</f>
        <v>2</v>
      </c>
      <c r="N6" s="428">
        <f>Staffing!P52</f>
        <v>3</v>
      </c>
      <c r="O6" s="428">
        <f>Staffing!Q52</f>
        <v>3</v>
      </c>
      <c r="P6" s="428">
        <f>Staffing!R52</f>
        <v>3</v>
      </c>
      <c r="Q6" s="428">
        <f>Staffing!S52</f>
        <v>3</v>
      </c>
      <c r="R6" s="428">
        <f>Staffing!T52</f>
        <v>3</v>
      </c>
      <c r="S6" s="428">
        <f>Staffing!U52</f>
        <v>4</v>
      </c>
      <c r="T6" s="428">
        <f>Staffing!V52</f>
        <v>4</v>
      </c>
      <c r="U6" s="428">
        <f>Staffing!W52</f>
        <v>4</v>
      </c>
      <c r="V6" s="428">
        <f>Staffing!X52</f>
        <v>4</v>
      </c>
      <c r="W6" s="428">
        <f>Staffing!Y52</f>
        <v>4</v>
      </c>
      <c r="X6" s="428">
        <f>Staffing!Z52</f>
        <v>4</v>
      </c>
      <c r="Y6" s="428">
        <f>Staffing!AA52</f>
        <v>5</v>
      </c>
      <c r="Z6" s="428">
        <f>Staffing!AB52</f>
        <v>6</v>
      </c>
      <c r="AA6" s="428">
        <f>Staffing!AC52</f>
        <v>6</v>
      </c>
      <c r="AB6" s="428">
        <f>Staffing!AD52</f>
        <v>6</v>
      </c>
      <c r="AC6" s="428">
        <f>Staffing!AE52</f>
        <v>6</v>
      </c>
      <c r="AD6" s="428">
        <f>Staffing!AF52</f>
        <v>6</v>
      </c>
      <c r="AE6" s="428">
        <f>Staffing!AG52</f>
        <v>6</v>
      </c>
      <c r="AF6" s="428">
        <f>Staffing!AH52</f>
        <v>7</v>
      </c>
      <c r="AG6" s="428">
        <f>Staffing!AI52</f>
        <v>7</v>
      </c>
      <c r="AH6" s="428">
        <f>Staffing!AJ52</f>
        <v>7</v>
      </c>
      <c r="AI6" s="428">
        <f>Staffing!AK52</f>
        <v>7</v>
      </c>
      <c r="AJ6" s="428">
        <f>Staffing!AL52</f>
        <v>7</v>
      </c>
      <c r="AK6" s="428">
        <f>Staffing!AM52</f>
        <v>7</v>
      </c>
      <c r="AL6" s="428">
        <f>Staffing!AN52</f>
        <v>8</v>
      </c>
      <c r="AM6" s="428">
        <f>Staffing!AO52</f>
        <v>8</v>
      </c>
      <c r="AN6" s="428">
        <f>Staffing!AP52</f>
        <v>8</v>
      </c>
      <c r="AO6" s="428">
        <f>Staffing!AQ52</f>
        <v>8</v>
      </c>
      <c r="AQ6" s="428">
        <f>H6</f>
        <v>1</v>
      </c>
      <c r="AR6" s="428">
        <f>K6</f>
        <v>1</v>
      </c>
      <c r="AS6" s="428">
        <f>N6</f>
        <v>3</v>
      </c>
      <c r="AT6" s="428">
        <f>Q6</f>
        <v>3</v>
      </c>
      <c r="AU6" s="428">
        <f>T6</f>
        <v>4</v>
      </c>
      <c r="AV6" s="428">
        <f>W6</f>
        <v>4</v>
      </c>
      <c r="AW6" s="428">
        <f>Z6</f>
        <v>6</v>
      </c>
      <c r="AX6" s="428">
        <f>AC6</f>
        <v>6</v>
      </c>
      <c r="AY6" s="428">
        <f>AF6</f>
        <v>7</v>
      </c>
      <c r="AZ6" s="428">
        <f>AI6</f>
        <v>7</v>
      </c>
      <c r="BA6" s="428">
        <f>+AL6</f>
        <v>8</v>
      </c>
      <c r="BB6" s="428">
        <f>+AO6</f>
        <v>8</v>
      </c>
      <c r="BC6" s="407"/>
      <c r="BD6" s="394">
        <f>AT6</f>
        <v>3</v>
      </c>
      <c r="BE6" s="394">
        <f>AX6</f>
        <v>6</v>
      </c>
      <c r="BF6" s="394">
        <f>BB6</f>
        <v>8</v>
      </c>
    </row>
    <row r="7" spans="1:58">
      <c r="C7" s="427"/>
      <c r="D7" s="427"/>
      <c r="E7" s="427"/>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8"/>
      <c r="AM7" s="428"/>
      <c r="AN7" s="428"/>
      <c r="AO7" s="428"/>
      <c r="AQ7" s="428"/>
      <c r="AR7" s="428"/>
      <c r="AS7" s="428"/>
      <c r="AT7" s="428"/>
      <c r="AU7" s="428"/>
      <c r="AV7" s="428"/>
      <c r="AW7" s="428"/>
      <c r="AX7" s="428"/>
      <c r="AZ7" s="86"/>
      <c r="BA7" s="83"/>
      <c r="BB7" s="86"/>
      <c r="BC7" s="407"/>
      <c r="BD7" s="394"/>
      <c r="BE7" s="394"/>
      <c r="BF7" s="394"/>
    </row>
    <row r="8" spans="1:58">
      <c r="B8" s="4" t="str">
        <f>Sales!$B$7</f>
        <v>PAYROLL</v>
      </c>
      <c r="C8" s="427"/>
      <c r="D8" s="427"/>
      <c r="E8" s="427"/>
      <c r="F8" s="428"/>
      <c r="G8" s="428"/>
      <c r="H8" s="428"/>
      <c r="I8" s="428"/>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Q8" s="428"/>
      <c r="AR8" s="428"/>
      <c r="AS8" s="428"/>
      <c r="AT8" s="428"/>
      <c r="AU8" s="428"/>
      <c r="AV8" s="428"/>
      <c r="AW8" s="428"/>
      <c r="AX8" s="428"/>
      <c r="AZ8" s="363"/>
      <c r="BA8" s="32"/>
      <c r="BB8" s="363"/>
      <c r="BC8" s="407"/>
      <c r="BD8" s="394"/>
      <c r="BE8" s="394"/>
      <c r="BF8" s="394"/>
    </row>
    <row r="9" spans="1:58">
      <c r="B9" s="429" t="s">
        <v>119</v>
      </c>
      <c r="C9" s="427"/>
      <c r="D9" s="427"/>
      <c r="E9" s="427"/>
      <c r="F9" s="428">
        <f>Staffing!H53</f>
        <v>0</v>
      </c>
      <c r="G9" s="428">
        <f>Staffing!I53</f>
        <v>0</v>
      </c>
      <c r="H9" s="428">
        <f>Staffing!J53</f>
        <v>10000</v>
      </c>
      <c r="I9" s="428">
        <f>Staffing!K53</f>
        <v>10000</v>
      </c>
      <c r="J9" s="428">
        <f>Staffing!L53</f>
        <v>10000</v>
      </c>
      <c r="K9" s="428">
        <f>Staffing!M53</f>
        <v>10000</v>
      </c>
      <c r="L9" s="428">
        <f>Staffing!N53</f>
        <v>20000</v>
      </c>
      <c r="M9" s="428">
        <f>Staffing!O53</f>
        <v>20000</v>
      </c>
      <c r="N9" s="428">
        <f>Staffing!P53</f>
        <v>25833.333333333332</v>
      </c>
      <c r="O9" s="428">
        <f>Staffing!Q53</f>
        <v>25833.333333333332</v>
      </c>
      <c r="P9" s="428">
        <f>Staffing!R53</f>
        <v>25833.333333333332</v>
      </c>
      <c r="Q9" s="428">
        <f>Staffing!S53</f>
        <v>25833.333333333332</v>
      </c>
      <c r="R9" s="428">
        <f>Staffing!T53</f>
        <v>25833.333333333332</v>
      </c>
      <c r="S9" s="428">
        <f>Staffing!U53</f>
        <v>31666.666666666664</v>
      </c>
      <c r="T9" s="428">
        <f>Staffing!V53</f>
        <v>31966.666666666664</v>
      </c>
      <c r="U9" s="428">
        <f>Staffing!W53</f>
        <v>31966.666666666664</v>
      </c>
      <c r="V9" s="428">
        <f>Staffing!X53</f>
        <v>31966.666666666664</v>
      </c>
      <c r="W9" s="428">
        <f>Staffing!Y53</f>
        <v>31966.666666666664</v>
      </c>
      <c r="X9" s="428">
        <f>Staffing!Z53</f>
        <v>32266.666666666664</v>
      </c>
      <c r="Y9" s="428">
        <f>Staffing!AA53</f>
        <v>38100</v>
      </c>
      <c r="Z9" s="428">
        <f>Staffing!AB53</f>
        <v>44108.333333333336</v>
      </c>
      <c r="AA9" s="428">
        <f>Staffing!AC53</f>
        <v>44108.333333333336</v>
      </c>
      <c r="AB9" s="428">
        <f>Staffing!AD53</f>
        <v>44108.333333333336</v>
      </c>
      <c r="AC9" s="428">
        <f>Staffing!AE53</f>
        <v>44108.333333333336</v>
      </c>
      <c r="AD9" s="428">
        <f>Staffing!AF53</f>
        <v>44108.333333333336</v>
      </c>
      <c r="AE9" s="428">
        <f>Staffing!AG53</f>
        <v>44283.333333333336</v>
      </c>
      <c r="AF9" s="428">
        <f>Staffing!AH53</f>
        <v>49283.333333333336</v>
      </c>
      <c r="AG9" s="428">
        <f>Staffing!AI53</f>
        <v>49283.333333333336</v>
      </c>
      <c r="AH9" s="428">
        <f>Staffing!AJ53</f>
        <v>49283.333333333336</v>
      </c>
      <c r="AI9" s="428">
        <f>Staffing!AK53</f>
        <v>49283.333333333336</v>
      </c>
      <c r="AJ9" s="428">
        <f>Staffing!AL53</f>
        <v>49283.333333333336</v>
      </c>
      <c r="AK9" s="428">
        <f>Staffing!AM53</f>
        <v>49458.333333333336</v>
      </c>
      <c r="AL9" s="428">
        <f>Staffing!AN53</f>
        <v>54633.333333333336</v>
      </c>
      <c r="AM9" s="428">
        <f>Staffing!AO53</f>
        <v>54633.333333333336</v>
      </c>
      <c r="AN9" s="428">
        <f>Staffing!AP53</f>
        <v>54633.333333333336</v>
      </c>
      <c r="AO9" s="428">
        <f>Staffing!AQ53</f>
        <v>54633.333333333336</v>
      </c>
      <c r="AQ9" s="428">
        <f>SUM(F9:H9)</f>
        <v>10000</v>
      </c>
      <c r="AR9" s="428">
        <f>SUM(I9:K9)</f>
        <v>30000</v>
      </c>
      <c r="AS9" s="428">
        <f>SUM(L9:N9)</f>
        <v>65833.333333333328</v>
      </c>
      <c r="AT9" s="428">
        <f>SUM(O9:Q9)</f>
        <v>77500</v>
      </c>
      <c r="AU9" s="428">
        <f>SUM(R9:T9)</f>
        <v>89466.666666666657</v>
      </c>
      <c r="AV9" s="428">
        <f>SUM(U9:W9)</f>
        <v>95900</v>
      </c>
      <c r="AW9" s="428">
        <f>SUM(X9:Z9)</f>
        <v>114475</v>
      </c>
      <c r="AX9" s="428">
        <f>SUM(AA9:AC9)</f>
        <v>132325</v>
      </c>
      <c r="AY9" s="428">
        <f>SUM(AD9:AF9)</f>
        <v>137675</v>
      </c>
      <c r="AZ9" s="428">
        <f>SUM(AG9:AI9)</f>
        <v>147850</v>
      </c>
      <c r="BA9" s="428">
        <f>SUM(AJ9:AL9)</f>
        <v>153375</v>
      </c>
      <c r="BB9" s="428">
        <f>SUM(AM9:AO9)</f>
        <v>163900</v>
      </c>
      <c r="BC9" s="407"/>
      <c r="BD9" s="394">
        <f>SUM(AQ9:AT9)</f>
        <v>183333.33333333331</v>
      </c>
      <c r="BE9" s="394">
        <f>SUM(AU9:AX9)</f>
        <v>432166.66666666663</v>
      </c>
      <c r="BF9" s="394">
        <f>SUM(AY9:BB9)</f>
        <v>602800</v>
      </c>
    </row>
    <row r="10" spans="1:58">
      <c r="B10" s="429" t="s">
        <v>120</v>
      </c>
      <c r="C10" s="427"/>
      <c r="D10" s="427"/>
      <c r="E10" s="427"/>
      <c r="F10" s="428">
        <f>Staffing!H54+Staffing!H55</f>
        <v>0</v>
      </c>
      <c r="G10" s="428">
        <f>Staffing!I54+Staffing!I55</f>
        <v>0</v>
      </c>
      <c r="H10" s="428">
        <f>Staffing!J54+Staffing!J55</f>
        <v>1865</v>
      </c>
      <c r="I10" s="428">
        <f>Staffing!K54+Staffing!K55</f>
        <v>1865</v>
      </c>
      <c r="J10" s="428">
        <f>Staffing!L54+Staffing!L55</f>
        <v>1865</v>
      </c>
      <c r="K10" s="428">
        <f>Staffing!M54+Staffing!M55</f>
        <v>1865</v>
      </c>
      <c r="L10" s="428">
        <f>Staffing!N54+Staffing!N55</f>
        <v>3730</v>
      </c>
      <c r="M10" s="428">
        <f>Staffing!O54+Staffing!O55</f>
        <v>3730</v>
      </c>
      <c r="N10" s="428">
        <f>Staffing!P54+Staffing!P55</f>
        <v>4817.9166666666661</v>
      </c>
      <c r="O10" s="428">
        <f>Staffing!Q54+Staffing!Q55</f>
        <v>4817.9166666666661</v>
      </c>
      <c r="P10" s="428">
        <f>Staffing!R54+Staffing!R55</f>
        <v>4817.9166666666661</v>
      </c>
      <c r="Q10" s="428">
        <f>Staffing!S54+Staffing!S55</f>
        <v>4817.9166666666661</v>
      </c>
      <c r="R10" s="428">
        <f>Staffing!T54+Staffing!T55</f>
        <v>4817.9166666666661</v>
      </c>
      <c r="S10" s="428">
        <f>Staffing!U54+Staffing!U55</f>
        <v>5905.8333333333321</v>
      </c>
      <c r="T10" s="428">
        <f>Staffing!V54+Staffing!V55</f>
        <v>5961.7833333333328</v>
      </c>
      <c r="U10" s="428">
        <f>Staffing!W54+Staffing!W55</f>
        <v>5961.7833333333328</v>
      </c>
      <c r="V10" s="428">
        <f>Staffing!X54+Staffing!X55</f>
        <v>5961.7833333333328</v>
      </c>
      <c r="W10" s="428">
        <f>Staffing!Y54+Staffing!Y55</f>
        <v>5961.7833333333328</v>
      </c>
      <c r="X10" s="428">
        <f>Staffing!Z54+Staffing!Z55</f>
        <v>6017.7333333333327</v>
      </c>
      <c r="Y10" s="428">
        <f>Staffing!AA54+Staffing!AA55</f>
        <v>7105.65</v>
      </c>
      <c r="Z10" s="428">
        <f>Staffing!AB54+Staffing!AB55</f>
        <v>8226.2041666666664</v>
      </c>
      <c r="AA10" s="428">
        <f>Staffing!AC54+Staffing!AC55</f>
        <v>8226.2041666666664</v>
      </c>
      <c r="AB10" s="428">
        <f>Staffing!AD54+Staffing!AD55</f>
        <v>8226.2041666666664</v>
      </c>
      <c r="AC10" s="428">
        <f>Staffing!AE54+Staffing!AE55</f>
        <v>8226.2041666666664</v>
      </c>
      <c r="AD10" s="428">
        <f>Staffing!AF54+Staffing!AF55</f>
        <v>8226.2041666666664</v>
      </c>
      <c r="AE10" s="428">
        <f>Staffing!AG54+Staffing!AG55</f>
        <v>8258.8416666666672</v>
      </c>
      <c r="AF10" s="428">
        <f>Staffing!AH54+Staffing!AH55</f>
        <v>9191.3416666666672</v>
      </c>
      <c r="AG10" s="428">
        <f>Staffing!AI54+Staffing!AI55</f>
        <v>9191.3416666666672</v>
      </c>
      <c r="AH10" s="428">
        <f>Staffing!AJ54+Staffing!AJ55</f>
        <v>9191.3416666666672</v>
      </c>
      <c r="AI10" s="428">
        <f>Staffing!AK54+Staffing!AK55</f>
        <v>9191.3416666666672</v>
      </c>
      <c r="AJ10" s="428">
        <f>Staffing!AL54+Staffing!AL55</f>
        <v>9191.3416666666672</v>
      </c>
      <c r="AK10" s="428">
        <f>Staffing!AM54+Staffing!AM55</f>
        <v>9223.9791666666679</v>
      </c>
      <c r="AL10" s="428">
        <f>Staffing!AN54+Staffing!AN55</f>
        <v>10189.116666666667</v>
      </c>
      <c r="AM10" s="428">
        <f>Staffing!AO54+Staffing!AO55</f>
        <v>10189.116666666667</v>
      </c>
      <c r="AN10" s="428">
        <f>Staffing!AP54+Staffing!AP55</f>
        <v>10189.116666666667</v>
      </c>
      <c r="AO10" s="428">
        <f>Staffing!AQ54+Staffing!AQ55</f>
        <v>10189.116666666667</v>
      </c>
      <c r="AQ10" s="428">
        <f>SUM(F10:H10)</f>
        <v>1865</v>
      </c>
      <c r="AR10" s="428">
        <f>SUM(I10:K10)</f>
        <v>5595</v>
      </c>
      <c r="AS10" s="428">
        <f>SUM(L10:N10)</f>
        <v>12277.916666666666</v>
      </c>
      <c r="AT10" s="428">
        <f>SUM(O10:Q10)</f>
        <v>14453.749999999998</v>
      </c>
      <c r="AU10" s="428">
        <f>SUM(R10:T10)</f>
        <v>16685.533333333333</v>
      </c>
      <c r="AV10" s="428">
        <f>SUM(U10:W10)</f>
        <v>17885.349999999999</v>
      </c>
      <c r="AW10" s="428">
        <f>SUM(X10:Z10)</f>
        <v>21349.587499999998</v>
      </c>
      <c r="AX10" s="428">
        <f>SUM(AA10:AC10)</f>
        <v>24678.612499999999</v>
      </c>
      <c r="AY10" s="428">
        <f>SUM(AD10:AF10)</f>
        <v>25676.387500000001</v>
      </c>
      <c r="AZ10" s="428">
        <f>SUM(AG10:AI10)</f>
        <v>27574.025000000001</v>
      </c>
      <c r="BA10" s="428">
        <f>SUM(AJ10:AL10)</f>
        <v>28604.4375</v>
      </c>
      <c r="BB10" s="428">
        <f>SUM(AM10:AO10)</f>
        <v>30567.35</v>
      </c>
      <c r="BC10" s="407"/>
      <c r="BD10" s="394">
        <f>SUM(AQ10:AT10)</f>
        <v>34191.666666666664</v>
      </c>
      <c r="BE10" s="394">
        <f>SUM(AU10:AX10)</f>
        <v>80599.083333333328</v>
      </c>
      <c r="BF10" s="394">
        <f>SUM(AY10:BB10)</f>
        <v>112422.20000000001</v>
      </c>
    </row>
    <row r="11" spans="1:58" ht="6" customHeight="1">
      <c r="B11" s="429"/>
      <c r="C11" s="427"/>
      <c r="D11" s="427"/>
      <c r="E11" s="427"/>
      <c r="F11" s="430"/>
      <c r="G11" s="430"/>
      <c r="H11" s="430"/>
      <c r="I11" s="430"/>
      <c r="J11" s="430"/>
      <c r="K11" s="430"/>
      <c r="L11" s="430"/>
      <c r="M11" s="430"/>
      <c r="N11" s="430"/>
      <c r="O11" s="430"/>
      <c r="P11" s="430"/>
      <c r="Q11" s="430"/>
      <c r="R11" s="430"/>
      <c r="S11" s="430"/>
      <c r="T11" s="430"/>
      <c r="U11" s="430"/>
      <c r="V11" s="430"/>
      <c r="W11" s="430"/>
      <c r="X11" s="430"/>
      <c r="Y11" s="430"/>
      <c r="Z11" s="430"/>
      <c r="AA11" s="430"/>
      <c r="AB11" s="430"/>
      <c r="AC11" s="430"/>
      <c r="AD11" s="430"/>
      <c r="AE11" s="430"/>
      <c r="AF11" s="430"/>
      <c r="AG11" s="430"/>
      <c r="AH11" s="430"/>
      <c r="AI11" s="430"/>
      <c r="AJ11" s="430"/>
      <c r="AK11" s="430"/>
      <c r="AL11" s="430"/>
      <c r="AM11" s="430"/>
      <c r="AN11" s="430"/>
      <c r="AO11" s="430"/>
      <c r="AQ11" s="430"/>
      <c r="AR11" s="430"/>
      <c r="AS11" s="430"/>
      <c r="AT11" s="430"/>
      <c r="AU11" s="430"/>
      <c r="AV11" s="430"/>
      <c r="AW11" s="430"/>
      <c r="AX11" s="430"/>
      <c r="AY11" s="428"/>
      <c r="AZ11" s="428"/>
      <c r="BA11" s="428"/>
      <c r="BB11" s="428">
        <f>SUM(AM11:AO11)</f>
        <v>0</v>
      </c>
      <c r="BC11" s="407"/>
      <c r="BD11" s="448"/>
      <c r="BE11" s="448"/>
      <c r="BF11" s="448"/>
    </row>
    <row r="12" spans="1:58">
      <c r="B12" s="432" t="str">
        <f>"TOTAL "&amp;B8</f>
        <v>TOTAL PAYROLL</v>
      </c>
      <c r="C12" s="433"/>
      <c r="D12" s="433"/>
      <c r="E12" s="433"/>
      <c r="F12" s="434">
        <f t="shared" ref="F12:AC12" si="0">SUM(F9:F11)</f>
        <v>0</v>
      </c>
      <c r="G12" s="434">
        <f t="shared" si="0"/>
        <v>0</v>
      </c>
      <c r="H12" s="434">
        <f t="shared" si="0"/>
        <v>11865</v>
      </c>
      <c r="I12" s="434">
        <f t="shared" si="0"/>
        <v>11865</v>
      </c>
      <c r="J12" s="434">
        <f t="shared" si="0"/>
        <v>11865</v>
      </c>
      <c r="K12" s="434">
        <f t="shared" si="0"/>
        <v>11865</v>
      </c>
      <c r="L12" s="434">
        <f t="shared" si="0"/>
        <v>23730</v>
      </c>
      <c r="M12" s="434">
        <f t="shared" si="0"/>
        <v>23730</v>
      </c>
      <c r="N12" s="434">
        <f t="shared" si="0"/>
        <v>30651.25</v>
      </c>
      <c r="O12" s="434">
        <f t="shared" si="0"/>
        <v>30651.25</v>
      </c>
      <c r="P12" s="434">
        <f t="shared" si="0"/>
        <v>30651.25</v>
      </c>
      <c r="Q12" s="434">
        <f t="shared" si="0"/>
        <v>30651.25</v>
      </c>
      <c r="R12" s="434">
        <f t="shared" si="0"/>
        <v>30651.25</v>
      </c>
      <c r="S12" s="434">
        <f t="shared" si="0"/>
        <v>37572.5</v>
      </c>
      <c r="T12" s="434">
        <f t="shared" si="0"/>
        <v>37928.449999999997</v>
      </c>
      <c r="U12" s="434">
        <f t="shared" si="0"/>
        <v>37928.449999999997</v>
      </c>
      <c r="V12" s="434">
        <f t="shared" si="0"/>
        <v>37928.449999999997</v>
      </c>
      <c r="W12" s="434">
        <f t="shared" si="0"/>
        <v>37928.449999999997</v>
      </c>
      <c r="X12" s="434">
        <f t="shared" si="0"/>
        <v>38284.399999999994</v>
      </c>
      <c r="Y12" s="434">
        <f t="shared" si="0"/>
        <v>45205.65</v>
      </c>
      <c r="Z12" s="434">
        <f t="shared" si="0"/>
        <v>52334.537500000006</v>
      </c>
      <c r="AA12" s="434">
        <f t="shared" si="0"/>
        <v>52334.537500000006</v>
      </c>
      <c r="AB12" s="434">
        <f t="shared" si="0"/>
        <v>52334.537500000006</v>
      </c>
      <c r="AC12" s="434">
        <f t="shared" si="0"/>
        <v>52334.537500000006</v>
      </c>
      <c r="AD12" s="434">
        <f t="shared" ref="AD12:AO12" si="1">SUM(AD9:AD11)</f>
        <v>52334.537500000006</v>
      </c>
      <c r="AE12" s="434">
        <f t="shared" si="1"/>
        <v>52542.175000000003</v>
      </c>
      <c r="AF12" s="434">
        <f t="shared" si="1"/>
        <v>58474.675000000003</v>
      </c>
      <c r="AG12" s="434">
        <f t="shared" si="1"/>
        <v>58474.675000000003</v>
      </c>
      <c r="AH12" s="434">
        <f t="shared" si="1"/>
        <v>58474.675000000003</v>
      </c>
      <c r="AI12" s="434">
        <f t="shared" si="1"/>
        <v>58474.675000000003</v>
      </c>
      <c r="AJ12" s="434">
        <f t="shared" si="1"/>
        <v>58474.675000000003</v>
      </c>
      <c r="AK12" s="434">
        <f t="shared" si="1"/>
        <v>58682.3125</v>
      </c>
      <c r="AL12" s="434">
        <f t="shared" si="1"/>
        <v>64822.450000000004</v>
      </c>
      <c r="AM12" s="434">
        <f t="shared" si="1"/>
        <v>64822.450000000004</v>
      </c>
      <c r="AN12" s="434">
        <f t="shared" si="1"/>
        <v>64822.450000000004</v>
      </c>
      <c r="AO12" s="434">
        <f t="shared" si="1"/>
        <v>64822.450000000004</v>
      </c>
      <c r="AQ12" s="434">
        <f t="shared" ref="AQ12:AW12" si="2">SUM(AQ9:AQ11)</f>
        <v>11865</v>
      </c>
      <c r="AR12" s="434">
        <f t="shared" si="2"/>
        <v>35595</v>
      </c>
      <c r="AS12" s="434">
        <f t="shared" si="2"/>
        <v>78111.25</v>
      </c>
      <c r="AT12" s="434">
        <f t="shared" si="2"/>
        <v>91953.75</v>
      </c>
      <c r="AU12" s="434">
        <f t="shared" si="2"/>
        <v>106152.19999999998</v>
      </c>
      <c r="AV12" s="434">
        <f t="shared" si="2"/>
        <v>113785.35</v>
      </c>
      <c r="AW12" s="434">
        <f t="shared" si="2"/>
        <v>135824.58749999999</v>
      </c>
      <c r="AX12" s="434">
        <f>SUM(AX9:AX11)</f>
        <v>157003.61249999999</v>
      </c>
      <c r="AY12" s="434">
        <f>SUM(AD12:AF12)</f>
        <v>163351.38750000001</v>
      </c>
      <c r="AZ12" s="434">
        <f t="shared" ref="AZ12:AZ52" si="3">SUM(AG12:AI12)</f>
        <v>175424.02500000002</v>
      </c>
      <c r="BA12" s="434">
        <f>SUM(AJ12:AL12)</f>
        <v>181979.4375</v>
      </c>
      <c r="BB12" s="434">
        <f>SUM(AM12:AO12)</f>
        <v>194467.35</v>
      </c>
      <c r="BC12" s="407"/>
      <c r="BD12" s="449">
        <f>SUM(AQ12:AT12)</f>
        <v>217525</v>
      </c>
      <c r="BE12" s="449">
        <f>SUM(AU12:AX12)</f>
        <v>512765.74999999994</v>
      </c>
      <c r="BF12" s="449">
        <f>SUM(AY12:BB12)</f>
        <v>715222.20000000007</v>
      </c>
    </row>
    <row r="13" spans="1:58">
      <c r="C13" s="427"/>
      <c r="D13" s="427"/>
      <c r="E13" s="427"/>
      <c r="F13" s="428"/>
      <c r="G13" s="428"/>
      <c r="H13" s="428"/>
      <c r="I13" s="428"/>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Q13" s="428"/>
      <c r="AR13" s="428"/>
      <c r="AS13" s="428"/>
      <c r="AT13" s="428"/>
      <c r="AU13" s="428"/>
      <c r="AV13" s="428"/>
      <c r="AW13" s="428"/>
      <c r="AX13" s="428"/>
      <c r="AY13" s="428"/>
      <c r="AZ13" s="428"/>
      <c r="BA13" s="428"/>
      <c r="BB13" s="428"/>
      <c r="BC13" s="428"/>
      <c r="BD13" s="394"/>
      <c r="BE13" s="394"/>
      <c r="BF13" s="394"/>
    </row>
    <row r="14" spans="1:58">
      <c r="B14" s="4" t="s">
        <v>121</v>
      </c>
      <c r="C14" s="427"/>
      <c r="D14" s="427"/>
      <c r="E14" s="427"/>
      <c r="F14" s="428"/>
      <c r="G14" s="428"/>
      <c r="H14" s="428"/>
      <c r="I14" s="428"/>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Q14" s="428"/>
      <c r="AR14" s="428"/>
      <c r="AS14" s="428"/>
      <c r="AT14" s="428"/>
      <c r="AU14" s="428"/>
      <c r="AV14" s="428"/>
      <c r="AW14" s="428"/>
      <c r="AX14" s="428"/>
      <c r="AY14" s="428"/>
      <c r="AZ14" s="428"/>
      <c r="BA14" s="428"/>
      <c r="BB14" s="428"/>
      <c r="BC14" s="407"/>
      <c r="BD14" s="394"/>
      <c r="BE14" s="394"/>
      <c r="BF14" s="394"/>
    </row>
    <row r="15" spans="1:58">
      <c r="B15" s="435" t="s">
        <v>137</v>
      </c>
      <c r="C15" s="427"/>
      <c r="D15" s="436">
        <v>7500</v>
      </c>
      <c r="E15" s="437" t="s">
        <v>123</v>
      </c>
      <c r="F15" s="430">
        <v>0</v>
      </c>
      <c r="G15" s="430">
        <v>0</v>
      </c>
      <c r="H15" s="430">
        <v>0</v>
      </c>
      <c r="I15" s="430">
        <v>0</v>
      </c>
      <c r="J15" s="430">
        <v>0</v>
      </c>
      <c r="K15" s="430">
        <v>0</v>
      </c>
      <c r="L15" s="430">
        <v>0</v>
      </c>
      <c r="M15" s="430">
        <v>0</v>
      </c>
      <c r="N15" s="430">
        <v>0</v>
      </c>
      <c r="O15" s="430">
        <v>0</v>
      </c>
      <c r="P15" s="430">
        <v>0</v>
      </c>
      <c r="Q15" s="430">
        <v>0</v>
      </c>
      <c r="R15" s="428">
        <f t="shared" ref="R15:AO15" si="4">$D15</f>
        <v>7500</v>
      </c>
      <c r="S15" s="428">
        <f t="shared" si="4"/>
        <v>7500</v>
      </c>
      <c r="T15" s="428">
        <f t="shared" si="4"/>
        <v>7500</v>
      </c>
      <c r="U15" s="428">
        <f t="shared" si="4"/>
        <v>7500</v>
      </c>
      <c r="V15" s="428">
        <f t="shared" si="4"/>
        <v>7500</v>
      </c>
      <c r="W15" s="428">
        <f t="shared" si="4"/>
        <v>7500</v>
      </c>
      <c r="X15" s="428">
        <f t="shared" si="4"/>
        <v>7500</v>
      </c>
      <c r="Y15" s="428">
        <f t="shared" si="4"/>
        <v>7500</v>
      </c>
      <c r="Z15" s="428">
        <f t="shared" si="4"/>
        <v>7500</v>
      </c>
      <c r="AA15" s="428">
        <f t="shared" si="4"/>
        <v>7500</v>
      </c>
      <c r="AB15" s="428">
        <f t="shared" si="4"/>
        <v>7500</v>
      </c>
      <c r="AC15" s="428">
        <f t="shared" si="4"/>
        <v>7500</v>
      </c>
      <c r="AD15" s="428">
        <f t="shared" si="4"/>
        <v>7500</v>
      </c>
      <c r="AE15" s="428">
        <f t="shared" si="4"/>
        <v>7500</v>
      </c>
      <c r="AF15" s="428">
        <f t="shared" si="4"/>
        <v>7500</v>
      </c>
      <c r="AG15" s="428">
        <f t="shared" si="4"/>
        <v>7500</v>
      </c>
      <c r="AH15" s="428">
        <f t="shared" si="4"/>
        <v>7500</v>
      </c>
      <c r="AI15" s="428">
        <f t="shared" si="4"/>
        <v>7500</v>
      </c>
      <c r="AJ15" s="428">
        <f t="shared" si="4"/>
        <v>7500</v>
      </c>
      <c r="AK15" s="428">
        <f t="shared" si="4"/>
        <v>7500</v>
      </c>
      <c r="AL15" s="428">
        <f t="shared" si="4"/>
        <v>7500</v>
      </c>
      <c r="AM15" s="428">
        <f t="shared" si="4"/>
        <v>7500</v>
      </c>
      <c r="AN15" s="428">
        <f t="shared" si="4"/>
        <v>7500</v>
      </c>
      <c r="AO15" s="428">
        <f t="shared" si="4"/>
        <v>7500</v>
      </c>
      <c r="AQ15" s="428">
        <f>SUM(F15:H15)</f>
        <v>0</v>
      </c>
      <c r="AR15" s="428">
        <f>SUM(I15:K15)</f>
        <v>0</v>
      </c>
      <c r="AS15" s="428">
        <f>SUM(L15:N15)</f>
        <v>0</v>
      </c>
      <c r="AT15" s="428">
        <f>SUM(O15:Q15)</f>
        <v>0</v>
      </c>
      <c r="AU15" s="428">
        <f>SUM(R15:T15)</f>
        <v>22500</v>
      </c>
      <c r="AV15" s="428">
        <f>SUM(U15:W15)</f>
        <v>22500</v>
      </c>
      <c r="AW15" s="428">
        <f>SUM(X15:Z15)</f>
        <v>22500</v>
      </c>
      <c r="AX15" s="428">
        <f>SUM(AA15:AC15)</f>
        <v>22500</v>
      </c>
      <c r="AY15" s="428">
        <f>SUM(AD15:AF15)</f>
        <v>22500</v>
      </c>
      <c r="AZ15" s="428">
        <f t="shared" si="3"/>
        <v>22500</v>
      </c>
      <c r="BA15" s="428">
        <f>SUM(AJ15:AL15)</f>
        <v>22500</v>
      </c>
      <c r="BB15" s="428">
        <f>SUM(AM15:AO15)</f>
        <v>22500</v>
      </c>
      <c r="BC15" s="407"/>
      <c r="BD15" s="394">
        <f>SUM(AQ15:AT15)</f>
        <v>0</v>
      </c>
      <c r="BE15" s="394">
        <f>SUM(AU15:AX15)</f>
        <v>90000</v>
      </c>
      <c r="BF15" s="394">
        <f>SUM(AY15:BB15)</f>
        <v>90000</v>
      </c>
    </row>
    <row r="16" spans="1:58">
      <c r="B16" s="435" t="s">
        <v>124</v>
      </c>
      <c r="C16" s="427"/>
      <c r="D16" s="427"/>
      <c r="E16" s="427"/>
      <c r="F16" s="430">
        <v>0</v>
      </c>
      <c r="G16" s="430">
        <v>0</v>
      </c>
      <c r="H16" s="430">
        <v>0</v>
      </c>
      <c r="I16" s="430">
        <v>0</v>
      </c>
      <c r="J16" s="430">
        <v>0</v>
      </c>
      <c r="K16" s="430">
        <v>0</v>
      </c>
      <c r="L16" s="430">
        <v>0</v>
      </c>
      <c r="M16" s="430">
        <v>0</v>
      </c>
      <c r="N16" s="430">
        <v>0</v>
      </c>
      <c r="O16" s="430">
        <v>0</v>
      </c>
      <c r="P16" s="430">
        <v>0</v>
      </c>
      <c r="Q16" s="430">
        <v>0</v>
      </c>
      <c r="R16" s="430">
        <v>0</v>
      </c>
      <c r="S16" s="430">
        <v>0</v>
      </c>
      <c r="T16" s="430">
        <v>0</v>
      </c>
      <c r="U16" s="430">
        <v>0</v>
      </c>
      <c r="V16" s="430">
        <v>0</v>
      </c>
      <c r="W16" s="430">
        <v>0</v>
      </c>
      <c r="X16" s="430">
        <v>0</v>
      </c>
      <c r="Y16" s="430">
        <v>0</v>
      </c>
      <c r="Z16" s="430">
        <v>0</v>
      </c>
      <c r="AA16" s="430">
        <v>0</v>
      </c>
      <c r="AB16" s="430">
        <v>0</v>
      </c>
      <c r="AC16" s="430">
        <v>0</v>
      </c>
      <c r="AD16" s="430">
        <v>0</v>
      </c>
      <c r="AE16" s="430">
        <v>0</v>
      </c>
      <c r="AF16" s="430">
        <v>0</v>
      </c>
      <c r="AG16" s="430">
        <v>0</v>
      </c>
      <c r="AH16" s="430">
        <v>0</v>
      </c>
      <c r="AI16" s="430">
        <v>0</v>
      </c>
      <c r="AJ16" s="430">
        <v>0</v>
      </c>
      <c r="AK16" s="430">
        <v>0</v>
      </c>
      <c r="AL16" s="430">
        <v>0</v>
      </c>
      <c r="AM16" s="430">
        <v>0</v>
      </c>
      <c r="AN16" s="430">
        <v>0</v>
      </c>
      <c r="AO16" s="430">
        <v>0</v>
      </c>
      <c r="AQ16" s="428">
        <f>SUM(F16:H16)</f>
        <v>0</v>
      </c>
      <c r="AR16" s="428">
        <f>SUM(I16:K16)</f>
        <v>0</v>
      </c>
      <c r="AS16" s="428">
        <f>SUM(L16:N16)</f>
        <v>0</v>
      </c>
      <c r="AT16" s="428">
        <f>SUM(O16:Q16)</f>
        <v>0</v>
      </c>
      <c r="AU16" s="428">
        <f>SUM(R16:T16)</f>
        <v>0</v>
      </c>
      <c r="AV16" s="428">
        <f>SUM(U16:W16)</f>
        <v>0</v>
      </c>
      <c r="AW16" s="428">
        <f>SUM(X16:Z16)</f>
        <v>0</v>
      </c>
      <c r="AX16" s="428">
        <f>SUM(AA16:AC16)</f>
        <v>0</v>
      </c>
      <c r="AY16" s="428">
        <f>SUM(AD16:AF16)</f>
        <v>0</v>
      </c>
      <c r="AZ16" s="428">
        <f t="shared" si="3"/>
        <v>0</v>
      </c>
      <c r="BA16" s="428">
        <f>SUM(AJ16:AL16)</f>
        <v>0</v>
      </c>
      <c r="BB16" s="428">
        <f>SUM(AM16:AO16)</f>
        <v>0</v>
      </c>
      <c r="BC16" s="407"/>
      <c r="BD16" s="394">
        <f>SUM(AQ16:AT16)</f>
        <v>0</v>
      </c>
      <c r="BE16" s="394">
        <f>SUM(AU16:AX16)</f>
        <v>0</v>
      </c>
      <c r="BF16" s="394">
        <f>SUM(AY16:BB16)</f>
        <v>0</v>
      </c>
    </row>
    <row r="17" spans="2:59" ht="6" customHeight="1">
      <c r="B17" s="429"/>
      <c r="C17" s="427"/>
      <c r="D17" s="427"/>
      <c r="E17" s="427"/>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Q17" s="430"/>
      <c r="AR17" s="430"/>
      <c r="AS17" s="430"/>
      <c r="AT17" s="430"/>
      <c r="AU17" s="430"/>
      <c r="AV17" s="430"/>
      <c r="AW17" s="430"/>
      <c r="AX17" s="430"/>
      <c r="AY17" s="428"/>
      <c r="AZ17" s="428"/>
      <c r="BA17" s="428"/>
      <c r="BB17" s="428"/>
      <c r="BC17" s="407"/>
      <c r="BD17" s="448"/>
      <c r="BE17" s="448"/>
      <c r="BF17" s="448"/>
    </row>
    <row r="18" spans="2:59">
      <c r="B18" s="432" t="str">
        <f>"TOTAL "&amp;B14</f>
        <v>TOTAL CONTRACTORS</v>
      </c>
      <c r="C18" s="433"/>
      <c r="D18" s="433"/>
      <c r="E18" s="433"/>
      <c r="F18" s="434">
        <f t="shared" ref="F18:AQ18" si="5">SUM(F15:F17)</f>
        <v>0</v>
      </c>
      <c r="G18" s="434">
        <f t="shared" si="5"/>
        <v>0</v>
      </c>
      <c r="H18" s="434">
        <f t="shared" si="5"/>
        <v>0</v>
      </c>
      <c r="I18" s="434">
        <f t="shared" si="5"/>
        <v>0</v>
      </c>
      <c r="J18" s="434">
        <f t="shared" si="5"/>
        <v>0</v>
      </c>
      <c r="K18" s="434">
        <f t="shared" si="5"/>
        <v>0</v>
      </c>
      <c r="L18" s="434">
        <f t="shared" si="5"/>
        <v>0</v>
      </c>
      <c r="M18" s="434">
        <f t="shared" si="5"/>
        <v>0</v>
      </c>
      <c r="N18" s="434">
        <f t="shared" si="5"/>
        <v>0</v>
      </c>
      <c r="O18" s="434">
        <f t="shared" si="5"/>
        <v>0</v>
      </c>
      <c r="P18" s="434">
        <f t="shared" si="5"/>
        <v>0</v>
      </c>
      <c r="Q18" s="434">
        <f t="shared" si="5"/>
        <v>0</v>
      </c>
      <c r="R18" s="434">
        <f t="shared" si="5"/>
        <v>7500</v>
      </c>
      <c r="S18" s="434">
        <f t="shared" si="5"/>
        <v>7500</v>
      </c>
      <c r="T18" s="434">
        <f t="shared" si="5"/>
        <v>7500</v>
      </c>
      <c r="U18" s="434">
        <f t="shared" si="5"/>
        <v>7500</v>
      </c>
      <c r="V18" s="434">
        <f t="shared" si="5"/>
        <v>7500</v>
      </c>
      <c r="W18" s="434">
        <f t="shared" si="5"/>
        <v>7500</v>
      </c>
      <c r="X18" s="434">
        <f t="shared" si="5"/>
        <v>7500</v>
      </c>
      <c r="Y18" s="434">
        <f t="shared" si="5"/>
        <v>7500</v>
      </c>
      <c r="Z18" s="434">
        <f t="shared" si="5"/>
        <v>7500</v>
      </c>
      <c r="AA18" s="434">
        <f t="shared" si="5"/>
        <v>7500</v>
      </c>
      <c r="AB18" s="434">
        <f t="shared" si="5"/>
        <v>7500</v>
      </c>
      <c r="AC18" s="434">
        <f t="shared" si="5"/>
        <v>7500</v>
      </c>
      <c r="AD18" s="434">
        <f t="shared" ref="AD18:AO18" si="6">SUM(AD15:AD17)</f>
        <v>7500</v>
      </c>
      <c r="AE18" s="434">
        <f t="shared" si="6"/>
        <v>7500</v>
      </c>
      <c r="AF18" s="434">
        <f t="shared" si="6"/>
        <v>7500</v>
      </c>
      <c r="AG18" s="434">
        <f t="shared" si="6"/>
        <v>7500</v>
      </c>
      <c r="AH18" s="434">
        <f t="shared" si="6"/>
        <v>7500</v>
      </c>
      <c r="AI18" s="434">
        <f t="shared" si="6"/>
        <v>7500</v>
      </c>
      <c r="AJ18" s="434">
        <f t="shared" si="6"/>
        <v>7500</v>
      </c>
      <c r="AK18" s="434">
        <f t="shared" si="6"/>
        <v>7500</v>
      </c>
      <c r="AL18" s="434">
        <f t="shared" si="6"/>
        <v>7500</v>
      </c>
      <c r="AM18" s="434">
        <f t="shared" si="6"/>
        <v>7500</v>
      </c>
      <c r="AN18" s="434">
        <f t="shared" si="6"/>
        <v>7500</v>
      </c>
      <c r="AO18" s="434">
        <f t="shared" si="6"/>
        <v>7500</v>
      </c>
      <c r="AQ18" s="434">
        <f t="shared" si="5"/>
        <v>0</v>
      </c>
      <c r="AR18" s="434">
        <f t="shared" ref="AR18:AX18" si="7">SUM(AR15:AR17)</f>
        <v>0</v>
      </c>
      <c r="AS18" s="434">
        <f t="shared" si="7"/>
        <v>0</v>
      </c>
      <c r="AT18" s="434">
        <f t="shared" si="7"/>
        <v>0</v>
      </c>
      <c r="AU18" s="434">
        <f t="shared" si="7"/>
        <v>22500</v>
      </c>
      <c r="AV18" s="434">
        <f t="shared" si="7"/>
        <v>22500</v>
      </c>
      <c r="AW18" s="434">
        <f t="shared" si="7"/>
        <v>22500</v>
      </c>
      <c r="AX18" s="434">
        <f t="shared" si="7"/>
        <v>22500</v>
      </c>
      <c r="AY18" s="434">
        <f t="shared" ref="AY18:AY54" si="8">SUM(AD18:AF18)</f>
        <v>22500</v>
      </c>
      <c r="AZ18" s="434">
        <f t="shared" si="3"/>
        <v>22500</v>
      </c>
      <c r="BA18" s="434">
        <f>SUM(AJ18:AL18)</f>
        <v>22500</v>
      </c>
      <c r="BB18" s="434">
        <f>SUM(AM18:AO18)</f>
        <v>22500</v>
      </c>
      <c r="BC18" s="407"/>
      <c r="BD18" s="449">
        <f>SUM(AQ18:AT18)</f>
        <v>0</v>
      </c>
      <c r="BE18" s="449">
        <f>SUM(AU18:AX18)</f>
        <v>90000</v>
      </c>
      <c r="BF18" s="449">
        <f>SUM(AY18:BB18)</f>
        <v>90000</v>
      </c>
    </row>
    <row r="19" spans="2:59">
      <c r="AY19" s="428"/>
      <c r="AZ19" s="428"/>
      <c r="BA19" s="428"/>
      <c r="BB19" s="428"/>
      <c r="BC19" s="407"/>
      <c r="BD19" s="334"/>
      <c r="BE19" s="334"/>
      <c r="BF19" s="334"/>
    </row>
    <row r="20" spans="2:59">
      <c r="B20" s="4" t="s">
        <v>125</v>
      </c>
      <c r="C20" s="427"/>
      <c r="D20" s="427"/>
      <c r="E20" s="427"/>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Q20" s="428"/>
      <c r="AR20" s="428"/>
      <c r="AS20" s="428"/>
      <c r="AT20" s="428"/>
      <c r="AU20" s="428"/>
      <c r="AV20" s="428"/>
      <c r="AW20" s="428"/>
      <c r="AX20" s="428"/>
      <c r="AY20" s="428"/>
      <c r="AZ20" s="428"/>
      <c r="BA20" s="428"/>
      <c r="BB20" s="428"/>
      <c r="BC20" s="407"/>
      <c r="BD20" s="394"/>
      <c r="BE20" s="394"/>
      <c r="BF20" s="394"/>
    </row>
    <row r="21" spans="2:59">
      <c r="B21" s="435" t="s">
        <v>138</v>
      </c>
      <c r="C21" s="427"/>
      <c r="D21" s="436">
        <v>1000</v>
      </c>
      <c r="E21" s="437" t="s">
        <v>127</v>
      </c>
      <c r="F21" s="428">
        <f>$D21*F6</f>
        <v>0</v>
      </c>
      <c r="G21" s="428">
        <f t="shared" ref="G21:AO21" si="9">$D21*G6</f>
        <v>0</v>
      </c>
      <c r="H21" s="428">
        <f t="shared" si="9"/>
        <v>1000</v>
      </c>
      <c r="I21" s="428">
        <f t="shared" si="9"/>
        <v>1000</v>
      </c>
      <c r="J21" s="428">
        <f t="shared" si="9"/>
        <v>1000</v>
      </c>
      <c r="K21" s="428">
        <f t="shared" si="9"/>
        <v>1000</v>
      </c>
      <c r="L21" s="428">
        <f t="shared" si="9"/>
        <v>2000</v>
      </c>
      <c r="M21" s="428">
        <f t="shared" si="9"/>
        <v>2000</v>
      </c>
      <c r="N21" s="428">
        <f t="shared" si="9"/>
        <v>3000</v>
      </c>
      <c r="O21" s="428">
        <f t="shared" si="9"/>
        <v>3000</v>
      </c>
      <c r="P21" s="428">
        <f t="shared" si="9"/>
        <v>3000</v>
      </c>
      <c r="Q21" s="428">
        <f t="shared" si="9"/>
        <v>3000</v>
      </c>
      <c r="R21" s="428">
        <f t="shared" si="9"/>
        <v>3000</v>
      </c>
      <c r="S21" s="428">
        <f t="shared" si="9"/>
        <v>4000</v>
      </c>
      <c r="T21" s="428">
        <f t="shared" si="9"/>
        <v>4000</v>
      </c>
      <c r="U21" s="428">
        <f t="shared" si="9"/>
        <v>4000</v>
      </c>
      <c r="V21" s="428">
        <f t="shared" si="9"/>
        <v>4000</v>
      </c>
      <c r="W21" s="428">
        <f t="shared" si="9"/>
        <v>4000</v>
      </c>
      <c r="X21" s="428">
        <f t="shared" si="9"/>
        <v>4000</v>
      </c>
      <c r="Y21" s="428">
        <f t="shared" si="9"/>
        <v>5000</v>
      </c>
      <c r="Z21" s="428">
        <f t="shared" si="9"/>
        <v>6000</v>
      </c>
      <c r="AA21" s="428">
        <f t="shared" si="9"/>
        <v>6000</v>
      </c>
      <c r="AB21" s="428">
        <f t="shared" si="9"/>
        <v>6000</v>
      </c>
      <c r="AC21" s="428">
        <f t="shared" si="9"/>
        <v>6000</v>
      </c>
      <c r="AD21" s="428">
        <f t="shared" si="9"/>
        <v>6000</v>
      </c>
      <c r="AE21" s="428">
        <f t="shared" si="9"/>
        <v>6000</v>
      </c>
      <c r="AF21" s="428">
        <f t="shared" si="9"/>
        <v>7000</v>
      </c>
      <c r="AG21" s="428">
        <f t="shared" si="9"/>
        <v>7000</v>
      </c>
      <c r="AH21" s="428">
        <f t="shared" si="9"/>
        <v>7000</v>
      </c>
      <c r="AI21" s="428">
        <f t="shared" si="9"/>
        <v>7000</v>
      </c>
      <c r="AJ21" s="428">
        <f t="shared" si="9"/>
        <v>7000</v>
      </c>
      <c r="AK21" s="428">
        <f t="shared" si="9"/>
        <v>7000</v>
      </c>
      <c r="AL21" s="428">
        <f t="shared" si="9"/>
        <v>8000</v>
      </c>
      <c r="AM21" s="428">
        <f t="shared" si="9"/>
        <v>8000</v>
      </c>
      <c r="AN21" s="428">
        <f t="shared" si="9"/>
        <v>8000</v>
      </c>
      <c r="AO21" s="428">
        <f t="shared" si="9"/>
        <v>8000</v>
      </c>
      <c r="AQ21" s="428">
        <f>SUM(F21:H21)</f>
        <v>1000</v>
      </c>
      <c r="AR21" s="428">
        <f>SUM(I21:K21)</f>
        <v>3000</v>
      </c>
      <c r="AS21" s="428">
        <f>SUM(L21:N21)</f>
        <v>7000</v>
      </c>
      <c r="AT21" s="428">
        <f>SUM(O21:Q21)</f>
        <v>9000</v>
      </c>
      <c r="AU21" s="428">
        <f>SUM(R21:T21)</f>
        <v>11000</v>
      </c>
      <c r="AV21" s="428">
        <f>SUM(U21:W21)</f>
        <v>12000</v>
      </c>
      <c r="AW21" s="428">
        <f>SUM(X21:Z21)</f>
        <v>15000</v>
      </c>
      <c r="AX21" s="428">
        <f>SUM(AA21:AC21)</f>
        <v>18000</v>
      </c>
      <c r="AY21" s="428">
        <f t="shared" si="8"/>
        <v>19000</v>
      </c>
      <c r="AZ21" s="428">
        <f>SUM(AG21:AI21)</f>
        <v>21000</v>
      </c>
      <c r="BA21" s="428">
        <f>SUM(AJ21:AL21)</f>
        <v>22000</v>
      </c>
      <c r="BB21" s="428">
        <f>SUM(AM21:AO21)</f>
        <v>24000</v>
      </c>
      <c r="BC21" s="407"/>
      <c r="BD21" s="394">
        <f>SUM(AQ21:AT21)</f>
        <v>20000</v>
      </c>
      <c r="BE21" s="394">
        <f>SUM(AU21:AX21)</f>
        <v>56000</v>
      </c>
      <c r="BF21" s="394">
        <f>SUM(AY21:BB21)</f>
        <v>86000</v>
      </c>
    </row>
    <row r="22" spans="2:59">
      <c r="B22" s="435" t="s">
        <v>124</v>
      </c>
      <c r="C22" s="427"/>
      <c r="D22" s="427"/>
      <c r="E22" s="427"/>
      <c r="F22" s="430">
        <v>0</v>
      </c>
      <c r="G22" s="430">
        <v>0</v>
      </c>
      <c r="H22" s="430">
        <v>0</v>
      </c>
      <c r="I22" s="430">
        <v>0</v>
      </c>
      <c r="J22" s="430">
        <v>0</v>
      </c>
      <c r="K22" s="430">
        <v>0</v>
      </c>
      <c r="L22" s="430">
        <v>0</v>
      </c>
      <c r="M22" s="430">
        <v>0</v>
      </c>
      <c r="N22" s="430">
        <v>0</v>
      </c>
      <c r="O22" s="430">
        <v>0</v>
      </c>
      <c r="P22" s="430">
        <v>0</v>
      </c>
      <c r="Q22" s="430">
        <v>0</v>
      </c>
      <c r="R22" s="430">
        <v>0</v>
      </c>
      <c r="S22" s="430">
        <v>0</v>
      </c>
      <c r="T22" s="430">
        <v>0</v>
      </c>
      <c r="U22" s="430">
        <v>0</v>
      </c>
      <c r="V22" s="430">
        <v>0</v>
      </c>
      <c r="W22" s="430">
        <v>0</v>
      </c>
      <c r="X22" s="430">
        <v>0</v>
      </c>
      <c r="Y22" s="430">
        <v>0</v>
      </c>
      <c r="Z22" s="430">
        <v>0</v>
      </c>
      <c r="AA22" s="430">
        <v>0</v>
      </c>
      <c r="AB22" s="430">
        <v>0</v>
      </c>
      <c r="AC22" s="430">
        <v>0</v>
      </c>
      <c r="AD22" s="430">
        <v>0</v>
      </c>
      <c r="AE22" s="430">
        <v>0</v>
      </c>
      <c r="AF22" s="430">
        <v>0</v>
      </c>
      <c r="AG22" s="430">
        <v>0</v>
      </c>
      <c r="AH22" s="430">
        <v>0</v>
      </c>
      <c r="AI22" s="430">
        <v>0</v>
      </c>
      <c r="AJ22" s="430">
        <v>0</v>
      </c>
      <c r="AK22" s="430">
        <v>0</v>
      </c>
      <c r="AL22" s="430">
        <v>0</v>
      </c>
      <c r="AM22" s="430">
        <v>0</v>
      </c>
      <c r="AN22" s="430">
        <v>0</v>
      </c>
      <c r="AO22" s="430">
        <v>0</v>
      </c>
      <c r="AQ22" s="430">
        <v>0</v>
      </c>
      <c r="AR22" s="430">
        <v>0</v>
      </c>
      <c r="AS22" s="430">
        <v>0</v>
      </c>
      <c r="AT22" s="430">
        <v>0</v>
      </c>
      <c r="AU22" s="430">
        <v>0</v>
      </c>
      <c r="AV22" s="430">
        <v>0</v>
      </c>
      <c r="AW22" s="430">
        <v>0</v>
      </c>
      <c r="AX22" s="430">
        <v>0</v>
      </c>
      <c r="AY22" s="430">
        <v>0</v>
      </c>
      <c r="AZ22" s="430">
        <v>0</v>
      </c>
      <c r="BA22" s="430">
        <v>0</v>
      </c>
      <c r="BB22" s="430">
        <v>0</v>
      </c>
      <c r="BC22" s="430"/>
      <c r="BD22" s="394">
        <f>SUM(AQ22:AT22)</f>
        <v>0</v>
      </c>
      <c r="BE22" s="394">
        <f>SUM(AU22:AX22)</f>
        <v>0</v>
      </c>
      <c r="BF22" s="394">
        <f>SUM(AY22:BB22)</f>
        <v>0</v>
      </c>
      <c r="BG22" s="430"/>
    </row>
    <row r="23" spans="2:59">
      <c r="B23" s="435" t="s">
        <v>124</v>
      </c>
      <c r="C23" s="427"/>
      <c r="D23" s="427"/>
      <c r="E23" s="427"/>
      <c r="F23" s="430">
        <v>0</v>
      </c>
      <c r="G23" s="430">
        <v>0</v>
      </c>
      <c r="H23" s="430">
        <v>0</v>
      </c>
      <c r="I23" s="430">
        <v>0</v>
      </c>
      <c r="J23" s="430">
        <v>0</v>
      </c>
      <c r="K23" s="430">
        <v>0</v>
      </c>
      <c r="L23" s="430">
        <v>0</v>
      </c>
      <c r="M23" s="430">
        <v>0</v>
      </c>
      <c r="N23" s="430">
        <v>0</v>
      </c>
      <c r="O23" s="430">
        <v>0</v>
      </c>
      <c r="P23" s="430">
        <v>0</v>
      </c>
      <c r="Q23" s="430">
        <v>0</v>
      </c>
      <c r="R23" s="430">
        <v>0</v>
      </c>
      <c r="S23" s="430">
        <v>0</v>
      </c>
      <c r="T23" s="430">
        <v>0</v>
      </c>
      <c r="U23" s="430">
        <v>0</v>
      </c>
      <c r="V23" s="430">
        <v>0</v>
      </c>
      <c r="W23" s="430">
        <v>0</v>
      </c>
      <c r="X23" s="430">
        <v>0</v>
      </c>
      <c r="Y23" s="430">
        <v>0</v>
      </c>
      <c r="Z23" s="430">
        <v>0</v>
      </c>
      <c r="AA23" s="430">
        <v>0</v>
      </c>
      <c r="AB23" s="430">
        <v>0</v>
      </c>
      <c r="AC23" s="430">
        <v>0</v>
      </c>
      <c r="AD23" s="430">
        <v>0</v>
      </c>
      <c r="AE23" s="430">
        <v>0</v>
      </c>
      <c r="AF23" s="430">
        <v>0</v>
      </c>
      <c r="AG23" s="430">
        <v>0</v>
      </c>
      <c r="AH23" s="430">
        <v>0</v>
      </c>
      <c r="AI23" s="430">
        <v>0</v>
      </c>
      <c r="AJ23" s="430">
        <v>0</v>
      </c>
      <c r="AK23" s="430">
        <v>0</v>
      </c>
      <c r="AL23" s="430">
        <v>0</v>
      </c>
      <c r="AM23" s="430">
        <v>0</v>
      </c>
      <c r="AN23" s="430">
        <v>0</v>
      </c>
      <c r="AO23" s="430">
        <v>0</v>
      </c>
      <c r="AQ23" s="430">
        <v>0</v>
      </c>
      <c r="AR23" s="430">
        <v>0</v>
      </c>
      <c r="AS23" s="430">
        <v>0</v>
      </c>
      <c r="AT23" s="430">
        <v>0</v>
      </c>
      <c r="AU23" s="430">
        <v>0</v>
      </c>
      <c r="AV23" s="430">
        <v>0</v>
      </c>
      <c r="AW23" s="430">
        <v>0</v>
      </c>
      <c r="AX23" s="430">
        <v>0</v>
      </c>
      <c r="AY23" s="430">
        <v>0</v>
      </c>
      <c r="AZ23" s="430">
        <v>0</v>
      </c>
      <c r="BA23" s="430">
        <v>0</v>
      </c>
      <c r="BB23" s="430">
        <v>0</v>
      </c>
      <c r="BC23" s="430"/>
      <c r="BD23" s="394">
        <f>SUM(AQ23:AT23)</f>
        <v>0</v>
      </c>
      <c r="BE23" s="394">
        <f>SUM(AU23:AX23)</f>
        <v>0</v>
      </c>
      <c r="BF23" s="394">
        <f>SUM(AY23:BB23)</f>
        <v>0</v>
      </c>
      <c r="BG23" s="430"/>
    </row>
    <row r="24" spans="2:59">
      <c r="B24" s="435" t="s">
        <v>124</v>
      </c>
      <c r="C24" s="427"/>
      <c r="D24" s="427"/>
      <c r="E24" s="427"/>
      <c r="F24" s="430">
        <v>0</v>
      </c>
      <c r="G24" s="430">
        <v>0</v>
      </c>
      <c r="H24" s="430">
        <v>0</v>
      </c>
      <c r="I24" s="430">
        <v>0</v>
      </c>
      <c r="J24" s="430">
        <v>0</v>
      </c>
      <c r="K24" s="430">
        <v>0</v>
      </c>
      <c r="L24" s="430">
        <v>0</v>
      </c>
      <c r="M24" s="430">
        <v>0</v>
      </c>
      <c r="N24" s="430">
        <v>0</v>
      </c>
      <c r="O24" s="430">
        <v>0</v>
      </c>
      <c r="P24" s="430">
        <v>0</v>
      </c>
      <c r="Q24" s="430">
        <v>0</v>
      </c>
      <c r="R24" s="430">
        <v>0</v>
      </c>
      <c r="S24" s="430">
        <v>0</v>
      </c>
      <c r="T24" s="430">
        <v>0</v>
      </c>
      <c r="U24" s="430">
        <v>0</v>
      </c>
      <c r="V24" s="430">
        <v>0</v>
      </c>
      <c r="W24" s="430">
        <v>0</v>
      </c>
      <c r="X24" s="430">
        <v>0</v>
      </c>
      <c r="Y24" s="430">
        <v>0</v>
      </c>
      <c r="Z24" s="430">
        <v>0</v>
      </c>
      <c r="AA24" s="430">
        <v>0</v>
      </c>
      <c r="AB24" s="430">
        <v>0</v>
      </c>
      <c r="AC24" s="430">
        <v>0</v>
      </c>
      <c r="AD24" s="430">
        <v>0</v>
      </c>
      <c r="AE24" s="430">
        <v>0</v>
      </c>
      <c r="AF24" s="430">
        <v>0</v>
      </c>
      <c r="AG24" s="430">
        <v>0</v>
      </c>
      <c r="AH24" s="430">
        <v>0</v>
      </c>
      <c r="AI24" s="430">
        <v>0</v>
      </c>
      <c r="AJ24" s="430">
        <v>0</v>
      </c>
      <c r="AK24" s="430">
        <v>0</v>
      </c>
      <c r="AL24" s="430">
        <v>0</v>
      </c>
      <c r="AM24" s="430">
        <v>0</v>
      </c>
      <c r="AN24" s="430">
        <v>0</v>
      </c>
      <c r="AO24" s="430">
        <v>0</v>
      </c>
      <c r="AQ24" s="428">
        <f>SUM(F24:H24)</f>
        <v>0</v>
      </c>
      <c r="AR24" s="428">
        <f>SUM(I24:K24)</f>
        <v>0</v>
      </c>
      <c r="AS24" s="428">
        <f>SUM(L24:N24)</f>
        <v>0</v>
      </c>
      <c r="AT24" s="428">
        <f>SUM(O24:Q24)</f>
        <v>0</v>
      </c>
      <c r="AU24" s="428">
        <f>SUM(R24:T24)</f>
        <v>0</v>
      </c>
      <c r="AV24" s="428">
        <f>SUM(U24:W24)</f>
        <v>0</v>
      </c>
      <c r="AW24" s="428">
        <f>SUM(X24:Z24)</f>
        <v>0</v>
      </c>
      <c r="AX24" s="428">
        <f>SUM(AA24:AC24)</f>
        <v>0</v>
      </c>
      <c r="AY24" s="428">
        <f t="shared" si="8"/>
        <v>0</v>
      </c>
      <c r="AZ24" s="428">
        <f t="shared" si="3"/>
        <v>0</v>
      </c>
      <c r="BA24" s="428">
        <f>SUM(AJ24:AL24)</f>
        <v>0</v>
      </c>
      <c r="BB24" s="428">
        <f>SUM(AM24:AO24)</f>
        <v>0</v>
      </c>
      <c r="BC24" s="407"/>
      <c r="BD24" s="394">
        <f>SUM(AQ24:AT24)</f>
        <v>0</v>
      </c>
      <c r="BE24" s="394">
        <f>SUM(AU24:AX24)</f>
        <v>0</v>
      </c>
      <c r="BF24" s="394">
        <f>SUM(AY24:BB24)</f>
        <v>0</v>
      </c>
    </row>
    <row r="25" spans="2:59" ht="6" customHeight="1">
      <c r="B25" s="429"/>
      <c r="C25" s="427"/>
      <c r="D25" s="427"/>
      <c r="E25" s="427"/>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Q25" s="430"/>
      <c r="AR25" s="430"/>
      <c r="AS25" s="430"/>
      <c r="AT25" s="430"/>
      <c r="AU25" s="430"/>
      <c r="AV25" s="430"/>
      <c r="AW25" s="430"/>
      <c r="AX25" s="430"/>
      <c r="AY25" s="428"/>
      <c r="AZ25" s="428"/>
      <c r="BA25" s="428"/>
      <c r="BB25" s="428"/>
      <c r="BC25" s="407"/>
      <c r="BD25" s="450"/>
      <c r="BE25" s="450"/>
      <c r="BF25" s="450"/>
    </row>
    <row r="26" spans="2:59">
      <c r="B26" s="432" t="str">
        <f>"TOTAL "&amp;B20</f>
        <v>TOTAL DUES &amp; SUBSCRIPTIONS</v>
      </c>
      <c r="C26" s="433"/>
      <c r="D26" s="433"/>
      <c r="E26" s="433"/>
      <c r="F26" s="434">
        <f t="shared" ref="F26:AQ26" si="10">SUM(F21:F25)</f>
        <v>0</v>
      </c>
      <c r="G26" s="434">
        <f t="shared" si="10"/>
        <v>0</v>
      </c>
      <c r="H26" s="434">
        <f t="shared" si="10"/>
        <v>1000</v>
      </c>
      <c r="I26" s="434">
        <f t="shared" si="10"/>
        <v>1000</v>
      </c>
      <c r="J26" s="434">
        <f t="shared" si="10"/>
        <v>1000</v>
      </c>
      <c r="K26" s="434">
        <f t="shared" si="10"/>
        <v>1000</v>
      </c>
      <c r="L26" s="434">
        <f t="shared" si="10"/>
        <v>2000</v>
      </c>
      <c r="M26" s="434">
        <f t="shared" si="10"/>
        <v>2000</v>
      </c>
      <c r="N26" s="434">
        <f t="shared" si="10"/>
        <v>3000</v>
      </c>
      <c r="O26" s="434">
        <f t="shared" si="10"/>
        <v>3000</v>
      </c>
      <c r="P26" s="434">
        <f t="shared" si="10"/>
        <v>3000</v>
      </c>
      <c r="Q26" s="434">
        <f t="shared" si="10"/>
        <v>3000</v>
      </c>
      <c r="R26" s="434">
        <f t="shared" si="10"/>
        <v>3000</v>
      </c>
      <c r="S26" s="434">
        <f t="shared" si="10"/>
        <v>4000</v>
      </c>
      <c r="T26" s="434">
        <f t="shared" si="10"/>
        <v>4000</v>
      </c>
      <c r="U26" s="434">
        <f t="shared" si="10"/>
        <v>4000</v>
      </c>
      <c r="V26" s="434">
        <f t="shared" si="10"/>
        <v>4000</v>
      </c>
      <c r="W26" s="434">
        <f t="shared" si="10"/>
        <v>4000</v>
      </c>
      <c r="X26" s="434">
        <f t="shared" si="10"/>
        <v>4000</v>
      </c>
      <c r="Y26" s="434">
        <f t="shared" si="10"/>
        <v>5000</v>
      </c>
      <c r="Z26" s="434">
        <f t="shared" si="10"/>
        <v>6000</v>
      </c>
      <c r="AA26" s="434">
        <f t="shared" si="10"/>
        <v>6000</v>
      </c>
      <c r="AB26" s="434">
        <f t="shared" si="10"/>
        <v>6000</v>
      </c>
      <c r="AC26" s="434">
        <f t="shared" si="10"/>
        <v>6000</v>
      </c>
      <c r="AD26" s="434">
        <f t="shared" ref="AD26:AO26" si="11">SUM(AD21:AD25)</f>
        <v>6000</v>
      </c>
      <c r="AE26" s="434">
        <f t="shared" si="11"/>
        <v>6000</v>
      </c>
      <c r="AF26" s="434">
        <f t="shared" si="11"/>
        <v>7000</v>
      </c>
      <c r="AG26" s="434">
        <f t="shared" si="11"/>
        <v>7000</v>
      </c>
      <c r="AH26" s="434">
        <f t="shared" si="11"/>
        <v>7000</v>
      </c>
      <c r="AI26" s="434">
        <f t="shared" si="11"/>
        <v>7000</v>
      </c>
      <c r="AJ26" s="434">
        <f t="shared" si="11"/>
        <v>7000</v>
      </c>
      <c r="AK26" s="434">
        <f t="shared" si="11"/>
        <v>7000</v>
      </c>
      <c r="AL26" s="434">
        <f t="shared" si="11"/>
        <v>8000</v>
      </c>
      <c r="AM26" s="434">
        <f t="shared" si="11"/>
        <v>8000</v>
      </c>
      <c r="AN26" s="434">
        <f t="shared" si="11"/>
        <v>8000</v>
      </c>
      <c r="AO26" s="434">
        <f t="shared" si="11"/>
        <v>8000</v>
      </c>
      <c r="AQ26" s="434">
        <f t="shared" si="10"/>
        <v>1000</v>
      </c>
      <c r="AR26" s="434">
        <f t="shared" ref="AR26:AX26" si="12">SUM(AR21:AR25)</f>
        <v>3000</v>
      </c>
      <c r="AS26" s="434">
        <f t="shared" si="12"/>
        <v>7000</v>
      </c>
      <c r="AT26" s="434">
        <f t="shared" si="12"/>
        <v>9000</v>
      </c>
      <c r="AU26" s="434">
        <f t="shared" si="12"/>
        <v>11000</v>
      </c>
      <c r="AV26" s="434">
        <f t="shared" si="12"/>
        <v>12000</v>
      </c>
      <c r="AW26" s="434">
        <f t="shared" si="12"/>
        <v>15000</v>
      </c>
      <c r="AX26" s="434">
        <f t="shared" si="12"/>
        <v>18000</v>
      </c>
      <c r="AY26" s="434">
        <f t="shared" si="8"/>
        <v>19000</v>
      </c>
      <c r="AZ26" s="434">
        <f t="shared" si="3"/>
        <v>21000</v>
      </c>
      <c r="BA26" s="434">
        <f>SUM(AJ26:AL26)</f>
        <v>22000</v>
      </c>
      <c r="BB26" s="434">
        <f>SUM(AM26:AO26)</f>
        <v>24000</v>
      </c>
      <c r="BC26" s="407"/>
      <c r="BD26" s="449">
        <f>SUM(AQ26:AT26)</f>
        <v>20000</v>
      </c>
      <c r="BE26" s="449">
        <f>SUM(AU26:AX26)</f>
        <v>56000</v>
      </c>
      <c r="BF26" s="449">
        <f>SUM(AY26:BB26)</f>
        <v>86000</v>
      </c>
    </row>
    <row r="27" spans="2:59">
      <c r="AY27" s="428"/>
      <c r="AZ27" s="428"/>
      <c r="BA27" s="428"/>
      <c r="BB27" s="428"/>
      <c r="BC27" s="407"/>
      <c r="BD27" s="394"/>
      <c r="BE27" s="394"/>
      <c r="BF27" s="394"/>
    </row>
    <row r="28" spans="2:59">
      <c r="B28" s="4" t="s">
        <v>128</v>
      </c>
      <c r="C28" s="427"/>
      <c r="D28" s="427"/>
      <c r="E28" s="427"/>
      <c r="F28" s="428"/>
      <c r="G28" s="428"/>
      <c r="H28" s="428"/>
      <c r="I28" s="428"/>
      <c r="J28" s="428"/>
      <c r="K28" s="428"/>
      <c r="L28" s="428"/>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Q28" s="428"/>
      <c r="AR28" s="428"/>
      <c r="AS28" s="428"/>
      <c r="AT28" s="428"/>
      <c r="AU28" s="428"/>
      <c r="AV28" s="428"/>
      <c r="AW28" s="428"/>
      <c r="AX28" s="428"/>
      <c r="AY28" s="428"/>
      <c r="AZ28" s="428"/>
      <c r="BA28" s="428"/>
      <c r="BB28" s="428"/>
      <c r="BC28" s="407"/>
      <c r="BD28" s="394"/>
      <c r="BE28" s="394"/>
      <c r="BF28" s="394"/>
    </row>
    <row r="29" spans="2:59">
      <c r="B29" s="435" t="s">
        <v>129</v>
      </c>
      <c r="C29" s="427"/>
      <c r="D29" s="391">
        <v>3000</v>
      </c>
      <c r="E29" s="437" t="s">
        <v>130</v>
      </c>
      <c r="F29" s="428">
        <f>$D29*(F6-E6)</f>
        <v>0</v>
      </c>
      <c r="G29" s="428">
        <f>$D29*(G6-F6)</f>
        <v>0</v>
      </c>
      <c r="H29" s="428">
        <f>$D29*(H6-G6)</f>
        <v>3000</v>
      </c>
      <c r="I29" s="428">
        <f>$D29*(I6-H6)</f>
        <v>0</v>
      </c>
      <c r="J29" s="428">
        <f>$D29*(J6-I6)</f>
        <v>0</v>
      </c>
      <c r="K29" s="428">
        <f t="shared" ref="K29:AO29" si="13">$D29*(K6-J6)</f>
        <v>0</v>
      </c>
      <c r="L29" s="428">
        <f t="shared" si="13"/>
        <v>3000</v>
      </c>
      <c r="M29" s="428">
        <f t="shared" si="13"/>
        <v>0</v>
      </c>
      <c r="N29" s="428">
        <f t="shared" si="13"/>
        <v>3000</v>
      </c>
      <c r="O29" s="428">
        <f t="shared" si="13"/>
        <v>0</v>
      </c>
      <c r="P29" s="428">
        <f t="shared" si="13"/>
        <v>0</v>
      </c>
      <c r="Q29" s="428">
        <f t="shared" si="13"/>
        <v>0</v>
      </c>
      <c r="R29" s="428">
        <f t="shared" si="13"/>
        <v>0</v>
      </c>
      <c r="S29" s="428">
        <f t="shared" si="13"/>
        <v>3000</v>
      </c>
      <c r="T29" s="428">
        <f t="shared" si="13"/>
        <v>0</v>
      </c>
      <c r="U29" s="428">
        <f t="shared" si="13"/>
        <v>0</v>
      </c>
      <c r="V29" s="428">
        <f t="shared" si="13"/>
        <v>0</v>
      </c>
      <c r="W29" s="428">
        <f t="shared" si="13"/>
        <v>0</v>
      </c>
      <c r="X29" s="428">
        <f t="shared" si="13"/>
        <v>0</v>
      </c>
      <c r="Y29" s="428">
        <f t="shared" si="13"/>
        <v>3000</v>
      </c>
      <c r="Z29" s="428">
        <f t="shared" si="13"/>
        <v>3000</v>
      </c>
      <c r="AA29" s="428">
        <f t="shared" si="13"/>
        <v>0</v>
      </c>
      <c r="AB29" s="428">
        <f t="shared" si="13"/>
        <v>0</v>
      </c>
      <c r="AC29" s="428">
        <f t="shared" si="13"/>
        <v>0</v>
      </c>
      <c r="AD29" s="428">
        <f t="shared" si="13"/>
        <v>0</v>
      </c>
      <c r="AE29" s="428">
        <f t="shared" si="13"/>
        <v>0</v>
      </c>
      <c r="AF29" s="428">
        <f t="shared" si="13"/>
        <v>3000</v>
      </c>
      <c r="AG29" s="428">
        <f t="shared" si="13"/>
        <v>0</v>
      </c>
      <c r="AH29" s="428">
        <f t="shared" si="13"/>
        <v>0</v>
      </c>
      <c r="AI29" s="428">
        <f t="shared" si="13"/>
        <v>0</v>
      </c>
      <c r="AJ29" s="428">
        <f t="shared" si="13"/>
        <v>0</v>
      </c>
      <c r="AK29" s="428">
        <f t="shared" si="13"/>
        <v>0</v>
      </c>
      <c r="AL29" s="428">
        <f t="shared" si="13"/>
        <v>3000</v>
      </c>
      <c r="AM29" s="428">
        <f t="shared" si="13"/>
        <v>0</v>
      </c>
      <c r="AN29" s="428">
        <f t="shared" si="13"/>
        <v>0</v>
      </c>
      <c r="AO29" s="428">
        <f t="shared" si="13"/>
        <v>0</v>
      </c>
      <c r="AQ29" s="428">
        <f>SUM(F29:H29)</f>
        <v>3000</v>
      </c>
      <c r="AR29" s="428">
        <f>SUM(I29:K29)</f>
        <v>0</v>
      </c>
      <c r="AS29" s="428">
        <f>SUM(L29:N29)</f>
        <v>6000</v>
      </c>
      <c r="AT29" s="428">
        <f>SUM(O29:Q29)</f>
        <v>0</v>
      </c>
      <c r="AU29" s="428">
        <f>SUM(R29:T29)</f>
        <v>3000</v>
      </c>
      <c r="AV29" s="428">
        <f>SUM(U29:W29)</f>
        <v>0</v>
      </c>
      <c r="AW29" s="428">
        <f>SUM(X29:Z29)</f>
        <v>6000</v>
      </c>
      <c r="AX29" s="428">
        <f>SUM(AA29:AC29)</f>
        <v>0</v>
      </c>
      <c r="AY29" s="428">
        <f t="shared" si="8"/>
        <v>3000</v>
      </c>
      <c r="AZ29" s="428">
        <f t="shared" si="3"/>
        <v>0</v>
      </c>
      <c r="BA29" s="428">
        <f>SUM(AJ29:AL29)</f>
        <v>3000</v>
      </c>
      <c r="BB29" s="428">
        <f>SUM(AM29:AO29)</f>
        <v>0</v>
      </c>
      <c r="BC29" s="407"/>
      <c r="BD29" s="394">
        <f>SUM(AQ29:AT29)</f>
        <v>9000</v>
      </c>
      <c r="BE29" s="394">
        <f>SUM(AU29:AX29)</f>
        <v>9000</v>
      </c>
      <c r="BF29" s="394">
        <f>SUM(AY29:BB29)</f>
        <v>6000</v>
      </c>
    </row>
    <row r="30" spans="2:59">
      <c r="B30" s="435" t="s">
        <v>131</v>
      </c>
      <c r="C30" s="427"/>
      <c r="D30" s="438">
        <v>125</v>
      </c>
      <c r="E30" s="437" t="s">
        <v>127</v>
      </c>
      <c r="F30" s="428">
        <f>$D30*F$6</f>
        <v>0</v>
      </c>
      <c r="G30" s="428">
        <f t="shared" ref="G30:AO30" si="14">$D30*G$6</f>
        <v>0</v>
      </c>
      <c r="H30" s="428">
        <f t="shared" si="14"/>
        <v>125</v>
      </c>
      <c r="I30" s="428">
        <f t="shared" si="14"/>
        <v>125</v>
      </c>
      <c r="J30" s="428">
        <f t="shared" si="14"/>
        <v>125</v>
      </c>
      <c r="K30" s="428">
        <f t="shared" si="14"/>
        <v>125</v>
      </c>
      <c r="L30" s="428">
        <f t="shared" si="14"/>
        <v>250</v>
      </c>
      <c r="M30" s="428">
        <f t="shared" si="14"/>
        <v>250</v>
      </c>
      <c r="N30" s="428">
        <f t="shared" si="14"/>
        <v>375</v>
      </c>
      <c r="O30" s="428">
        <f t="shared" si="14"/>
        <v>375</v>
      </c>
      <c r="P30" s="428">
        <f t="shared" si="14"/>
        <v>375</v>
      </c>
      <c r="Q30" s="428">
        <f t="shared" si="14"/>
        <v>375</v>
      </c>
      <c r="R30" s="428">
        <f t="shared" si="14"/>
        <v>375</v>
      </c>
      <c r="S30" s="428">
        <f t="shared" si="14"/>
        <v>500</v>
      </c>
      <c r="T30" s="428">
        <f t="shared" si="14"/>
        <v>500</v>
      </c>
      <c r="U30" s="428">
        <f t="shared" si="14"/>
        <v>500</v>
      </c>
      <c r="V30" s="428">
        <f t="shared" si="14"/>
        <v>500</v>
      </c>
      <c r="W30" s="428">
        <f t="shared" si="14"/>
        <v>500</v>
      </c>
      <c r="X30" s="428">
        <f t="shared" si="14"/>
        <v>500</v>
      </c>
      <c r="Y30" s="428">
        <f t="shared" si="14"/>
        <v>625</v>
      </c>
      <c r="Z30" s="428">
        <f t="shared" si="14"/>
        <v>750</v>
      </c>
      <c r="AA30" s="428">
        <f t="shared" si="14"/>
        <v>750</v>
      </c>
      <c r="AB30" s="428">
        <f t="shared" si="14"/>
        <v>750</v>
      </c>
      <c r="AC30" s="428">
        <f t="shared" si="14"/>
        <v>750</v>
      </c>
      <c r="AD30" s="428">
        <f t="shared" si="14"/>
        <v>750</v>
      </c>
      <c r="AE30" s="428">
        <f t="shared" si="14"/>
        <v>750</v>
      </c>
      <c r="AF30" s="428">
        <f t="shared" si="14"/>
        <v>875</v>
      </c>
      <c r="AG30" s="428">
        <f t="shared" si="14"/>
        <v>875</v>
      </c>
      <c r="AH30" s="428">
        <f t="shared" si="14"/>
        <v>875</v>
      </c>
      <c r="AI30" s="428">
        <f t="shared" si="14"/>
        <v>875</v>
      </c>
      <c r="AJ30" s="428">
        <f t="shared" si="14"/>
        <v>875</v>
      </c>
      <c r="AK30" s="428">
        <f t="shared" si="14"/>
        <v>875</v>
      </c>
      <c r="AL30" s="428">
        <f t="shared" si="14"/>
        <v>1000</v>
      </c>
      <c r="AM30" s="428">
        <f t="shared" si="14"/>
        <v>1000</v>
      </c>
      <c r="AN30" s="428">
        <f t="shared" si="14"/>
        <v>1000</v>
      </c>
      <c r="AO30" s="428">
        <f t="shared" si="14"/>
        <v>1000</v>
      </c>
      <c r="AQ30" s="428">
        <f>SUM(F30:H30)</f>
        <v>125</v>
      </c>
      <c r="AR30" s="428">
        <f>SUM(I30:K30)</f>
        <v>375</v>
      </c>
      <c r="AS30" s="428">
        <f>SUM(L30:N30)</f>
        <v>875</v>
      </c>
      <c r="AT30" s="428">
        <f>SUM(O30:Q30)</f>
        <v>1125</v>
      </c>
      <c r="AU30" s="428">
        <f>SUM(R30:T30)</f>
        <v>1375</v>
      </c>
      <c r="AV30" s="428">
        <f>SUM(U30:W30)</f>
        <v>1500</v>
      </c>
      <c r="AW30" s="428">
        <f>SUM(X30:Z30)</f>
        <v>1875</v>
      </c>
      <c r="AX30" s="428">
        <f>SUM(AA30:AC30)</f>
        <v>2250</v>
      </c>
      <c r="AY30" s="428">
        <f t="shared" si="8"/>
        <v>2375</v>
      </c>
      <c r="AZ30" s="428">
        <f>SUM(AG30:AI30)</f>
        <v>2625</v>
      </c>
      <c r="BA30" s="428">
        <f>SUM(AJ30:AL30)</f>
        <v>2750</v>
      </c>
      <c r="BB30" s="428">
        <f>SUM(AM30:AO30)</f>
        <v>3000</v>
      </c>
      <c r="BC30" s="407"/>
      <c r="BD30" s="394">
        <f>SUM(AQ30:AT30)</f>
        <v>2500</v>
      </c>
      <c r="BE30" s="394">
        <f>SUM(AU30:AX30)</f>
        <v>7000</v>
      </c>
      <c r="BF30" s="394">
        <f>SUM(AY30:BB30)</f>
        <v>10750</v>
      </c>
    </row>
    <row r="31" spans="2:59">
      <c r="B31" s="435" t="s">
        <v>124</v>
      </c>
      <c r="C31" s="427"/>
      <c r="D31" s="427"/>
      <c r="E31" s="427"/>
      <c r="F31" s="430">
        <v>0</v>
      </c>
      <c r="G31" s="430">
        <v>0</v>
      </c>
      <c r="H31" s="430">
        <v>0</v>
      </c>
      <c r="I31" s="430">
        <v>0</v>
      </c>
      <c r="J31" s="430">
        <v>0</v>
      </c>
      <c r="K31" s="430">
        <v>0</v>
      </c>
      <c r="L31" s="430">
        <v>0</v>
      </c>
      <c r="M31" s="430">
        <v>0</v>
      </c>
      <c r="N31" s="430">
        <v>0</v>
      </c>
      <c r="O31" s="430">
        <v>0</v>
      </c>
      <c r="P31" s="430">
        <v>0</v>
      </c>
      <c r="Q31" s="430">
        <v>0</v>
      </c>
      <c r="R31" s="430">
        <v>0</v>
      </c>
      <c r="S31" s="430">
        <v>0</v>
      </c>
      <c r="T31" s="430">
        <v>0</v>
      </c>
      <c r="U31" s="430">
        <v>0</v>
      </c>
      <c r="V31" s="430">
        <v>0</v>
      </c>
      <c r="W31" s="430">
        <v>0</v>
      </c>
      <c r="X31" s="430">
        <v>0</v>
      </c>
      <c r="Y31" s="430">
        <v>0</v>
      </c>
      <c r="Z31" s="430">
        <v>0</v>
      </c>
      <c r="AA31" s="430">
        <v>0</v>
      </c>
      <c r="AB31" s="430">
        <v>0</v>
      </c>
      <c r="AC31" s="430">
        <v>0</v>
      </c>
      <c r="AD31" s="430">
        <v>0</v>
      </c>
      <c r="AE31" s="430">
        <v>0</v>
      </c>
      <c r="AF31" s="430">
        <v>0</v>
      </c>
      <c r="AG31" s="430">
        <v>0</v>
      </c>
      <c r="AH31" s="430">
        <v>0</v>
      </c>
      <c r="AI31" s="430">
        <v>0</v>
      </c>
      <c r="AJ31" s="430">
        <v>0</v>
      </c>
      <c r="AK31" s="430">
        <v>0</v>
      </c>
      <c r="AL31" s="430">
        <v>0</v>
      </c>
      <c r="AM31" s="430">
        <v>0</v>
      </c>
      <c r="AN31" s="430">
        <v>0</v>
      </c>
      <c r="AO31" s="430">
        <v>0</v>
      </c>
      <c r="AQ31" s="428">
        <f>SUM(F31:H31)</f>
        <v>0</v>
      </c>
      <c r="AR31" s="428">
        <f>SUM(I31:K31)</f>
        <v>0</v>
      </c>
      <c r="AS31" s="428">
        <f>SUM(L31:N31)</f>
        <v>0</v>
      </c>
      <c r="AT31" s="428">
        <f>SUM(O31:Q31)</f>
        <v>0</v>
      </c>
      <c r="AU31" s="428">
        <f>SUM(R31:T31)</f>
        <v>0</v>
      </c>
      <c r="AV31" s="428">
        <f>SUM(U31:W31)</f>
        <v>0</v>
      </c>
      <c r="AW31" s="428">
        <f>SUM(X31:Z31)</f>
        <v>0</v>
      </c>
      <c r="AX31" s="428">
        <f>SUM(AA31:AC31)</f>
        <v>0</v>
      </c>
      <c r="AY31" s="428">
        <f t="shared" si="8"/>
        <v>0</v>
      </c>
      <c r="AZ31" s="428">
        <f t="shared" si="3"/>
        <v>0</v>
      </c>
      <c r="BA31" s="428">
        <f>SUM(AJ31:AL31)</f>
        <v>0</v>
      </c>
      <c r="BB31" s="428">
        <f>SUM(AM31:AO31)</f>
        <v>0</v>
      </c>
      <c r="BC31" s="407"/>
      <c r="BD31" s="394">
        <f>SUM(AQ31:AT31)</f>
        <v>0</v>
      </c>
      <c r="BE31" s="394">
        <f>SUM(AU31:AX31)</f>
        <v>0</v>
      </c>
      <c r="BF31" s="394">
        <f>SUM(AY31:BB31)</f>
        <v>0</v>
      </c>
    </row>
    <row r="32" spans="2:59" ht="6" customHeight="1">
      <c r="B32" s="429"/>
      <c r="C32" s="427"/>
      <c r="D32" s="427"/>
      <c r="E32" s="427"/>
      <c r="F32" s="430"/>
      <c r="G32" s="430"/>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430"/>
      <c r="AF32" s="430"/>
      <c r="AG32" s="430"/>
      <c r="AH32" s="430"/>
      <c r="AI32" s="430"/>
      <c r="AJ32" s="430"/>
      <c r="AK32" s="430"/>
      <c r="AL32" s="430"/>
      <c r="AM32" s="430"/>
      <c r="AN32" s="430"/>
      <c r="AO32" s="430"/>
      <c r="AQ32" s="430"/>
      <c r="AR32" s="430"/>
      <c r="AS32" s="430"/>
      <c r="AT32" s="430"/>
      <c r="AU32" s="430"/>
      <c r="AV32" s="430"/>
      <c r="AW32" s="430"/>
      <c r="AX32" s="430"/>
      <c r="AY32" s="428"/>
      <c r="AZ32" s="428"/>
      <c r="BA32" s="428"/>
      <c r="BB32" s="428"/>
      <c r="BC32" s="407"/>
      <c r="BD32" s="450"/>
      <c r="BE32" s="450"/>
      <c r="BF32" s="450"/>
    </row>
    <row r="33" spans="1:58">
      <c r="B33" s="432" t="str">
        <f>"TOTAL "&amp;B28</f>
        <v>TOTAL EQUIPMENT &amp; TELECOM</v>
      </c>
      <c r="C33" s="433"/>
      <c r="D33" s="433"/>
      <c r="E33" s="433"/>
      <c r="F33" s="434">
        <f t="shared" ref="F33:AQ33" si="15">SUM(F29:F32)</f>
        <v>0</v>
      </c>
      <c r="G33" s="434">
        <f t="shared" si="15"/>
        <v>0</v>
      </c>
      <c r="H33" s="434">
        <f t="shared" si="15"/>
        <v>3125</v>
      </c>
      <c r="I33" s="434">
        <f t="shared" si="15"/>
        <v>125</v>
      </c>
      <c r="J33" s="434">
        <f t="shared" si="15"/>
        <v>125</v>
      </c>
      <c r="K33" s="434">
        <f t="shared" si="15"/>
        <v>125</v>
      </c>
      <c r="L33" s="434">
        <f t="shared" si="15"/>
        <v>3250</v>
      </c>
      <c r="M33" s="434">
        <f t="shared" si="15"/>
        <v>250</v>
      </c>
      <c r="N33" s="434">
        <f t="shared" si="15"/>
        <v>3375</v>
      </c>
      <c r="O33" s="434">
        <f t="shared" si="15"/>
        <v>375</v>
      </c>
      <c r="P33" s="434">
        <f t="shared" si="15"/>
        <v>375</v>
      </c>
      <c r="Q33" s="434">
        <f t="shared" si="15"/>
        <v>375</v>
      </c>
      <c r="R33" s="434">
        <f t="shared" si="15"/>
        <v>375</v>
      </c>
      <c r="S33" s="434">
        <f t="shared" si="15"/>
        <v>3500</v>
      </c>
      <c r="T33" s="434">
        <f t="shared" si="15"/>
        <v>500</v>
      </c>
      <c r="U33" s="434">
        <f t="shared" si="15"/>
        <v>500</v>
      </c>
      <c r="V33" s="434">
        <f t="shared" si="15"/>
        <v>500</v>
      </c>
      <c r="W33" s="434">
        <f t="shared" si="15"/>
        <v>500</v>
      </c>
      <c r="X33" s="434">
        <f t="shared" si="15"/>
        <v>500</v>
      </c>
      <c r="Y33" s="434">
        <f t="shared" si="15"/>
        <v>3625</v>
      </c>
      <c r="Z33" s="434">
        <f t="shared" si="15"/>
        <v>3750</v>
      </c>
      <c r="AA33" s="434">
        <f t="shared" si="15"/>
        <v>750</v>
      </c>
      <c r="AB33" s="434">
        <f t="shared" si="15"/>
        <v>750</v>
      </c>
      <c r="AC33" s="434">
        <f t="shared" si="15"/>
        <v>750</v>
      </c>
      <c r="AD33" s="434">
        <f t="shared" ref="AD33:AO33" si="16">SUM(AD29:AD32)</f>
        <v>750</v>
      </c>
      <c r="AE33" s="434">
        <f t="shared" si="16"/>
        <v>750</v>
      </c>
      <c r="AF33" s="434">
        <f t="shared" si="16"/>
        <v>3875</v>
      </c>
      <c r="AG33" s="434">
        <f t="shared" si="16"/>
        <v>875</v>
      </c>
      <c r="AH33" s="434">
        <f t="shared" si="16"/>
        <v>875</v>
      </c>
      <c r="AI33" s="434">
        <f t="shared" si="16"/>
        <v>875</v>
      </c>
      <c r="AJ33" s="434">
        <f t="shared" si="16"/>
        <v>875</v>
      </c>
      <c r="AK33" s="434">
        <f t="shared" si="16"/>
        <v>875</v>
      </c>
      <c r="AL33" s="434">
        <f t="shared" si="16"/>
        <v>4000</v>
      </c>
      <c r="AM33" s="434">
        <f t="shared" si="16"/>
        <v>1000</v>
      </c>
      <c r="AN33" s="434">
        <f t="shared" si="16"/>
        <v>1000</v>
      </c>
      <c r="AO33" s="434">
        <f t="shared" si="16"/>
        <v>1000</v>
      </c>
      <c r="AQ33" s="434">
        <f t="shared" si="15"/>
        <v>3125</v>
      </c>
      <c r="AR33" s="434">
        <f t="shared" ref="AR33:AX33" si="17">SUM(AR29:AR32)</f>
        <v>375</v>
      </c>
      <c r="AS33" s="434">
        <f t="shared" si="17"/>
        <v>6875</v>
      </c>
      <c r="AT33" s="434">
        <f t="shared" si="17"/>
        <v>1125</v>
      </c>
      <c r="AU33" s="434">
        <f t="shared" si="17"/>
        <v>4375</v>
      </c>
      <c r="AV33" s="434">
        <f t="shared" si="17"/>
        <v>1500</v>
      </c>
      <c r="AW33" s="434">
        <f t="shared" si="17"/>
        <v>7875</v>
      </c>
      <c r="AX33" s="434">
        <f t="shared" si="17"/>
        <v>2250</v>
      </c>
      <c r="AY33" s="434">
        <f t="shared" si="8"/>
        <v>5375</v>
      </c>
      <c r="AZ33" s="434">
        <f t="shared" si="3"/>
        <v>2625</v>
      </c>
      <c r="BA33" s="434">
        <f>SUM(AJ33:AL33)</f>
        <v>5750</v>
      </c>
      <c r="BB33" s="434">
        <f>SUM(AM33:AO33)</f>
        <v>3000</v>
      </c>
      <c r="BC33" s="407"/>
      <c r="BD33" s="449">
        <f>SUM(AQ33:AT33)</f>
        <v>11500</v>
      </c>
      <c r="BE33" s="449">
        <f>SUM(AU33:AX33)</f>
        <v>16000</v>
      </c>
      <c r="BF33" s="449">
        <f>SUM(AY33:BB33)</f>
        <v>16750</v>
      </c>
    </row>
    <row r="34" spans="1:58" s="83" customFormat="1" ht="12" customHeight="1">
      <c r="A34" s="32"/>
      <c r="B34" s="424"/>
      <c r="C34" s="424"/>
      <c r="D34" s="424"/>
      <c r="E34" s="87"/>
      <c r="F34" s="88"/>
      <c r="G34" s="87"/>
      <c r="H34" s="87"/>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1"/>
      <c r="AQ34" s="86"/>
      <c r="AR34" s="86"/>
      <c r="AS34" s="86"/>
      <c r="AT34" s="86"/>
      <c r="AU34" s="86"/>
      <c r="AV34" s="86"/>
      <c r="AW34" s="86"/>
      <c r="AX34" s="86"/>
      <c r="AY34" s="428"/>
      <c r="AZ34" s="428"/>
      <c r="BA34" s="428"/>
      <c r="BB34" s="428"/>
      <c r="BC34" s="407"/>
      <c r="BD34" s="394"/>
      <c r="BE34" s="394"/>
      <c r="BF34" s="394"/>
    </row>
    <row r="35" spans="1:58">
      <c r="B35" s="4" t="s">
        <v>132</v>
      </c>
      <c r="C35" s="427"/>
      <c r="D35" s="427"/>
      <c r="E35" s="427"/>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Q35" s="428"/>
      <c r="AR35" s="428"/>
      <c r="AS35" s="428"/>
      <c r="AT35" s="428"/>
      <c r="AU35" s="428"/>
      <c r="AV35" s="428"/>
      <c r="AW35" s="428"/>
      <c r="AX35" s="428"/>
      <c r="AY35" s="428"/>
      <c r="AZ35" s="428"/>
      <c r="BA35" s="428"/>
      <c r="BB35" s="428"/>
      <c r="BC35" s="407"/>
      <c r="BD35" s="394"/>
      <c r="BE35" s="394"/>
      <c r="BF35" s="394"/>
    </row>
    <row r="36" spans="1:58">
      <c r="B36" s="435" t="s">
        <v>133</v>
      </c>
      <c r="C36" s="427"/>
      <c r="D36" s="436">
        <v>500</v>
      </c>
      <c r="E36" s="437" t="s">
        <v>127</v>
      </c>
      <c r="F36" s="428">
        <f>$D36*F$6</f>
        <v>0</v>
      </c>
      <c r="G36" s="428">
        <f t="shared" ref="G36:AO36" si="18">$D36*G$6</f>
        <v>0</v>
      </c>
      <c r="H36" s="428">
        <f t="shared" si="18"/>
        <v>500</v>
      </c>
      <c r="I36" s="428">
        <f t="shared" si="18"/>
        <v>500</v>
      </c>
      <c r="J36" s="428">
        <f t="shared" si="18"/>
        <v>500</v>
      </c>
      <c r="K36" s="428">
        <f t="shared" si="18"/>
        <v>500</v>
      </c>
      <c r="L36" s="428">
        <f t="shared" si="18"/>
        <v>1000</v>
      </c>
      <c r="M36" s="428">
        <f t="shared" si="18"/>
        <v>1000</v>
      </c>
      <c r="N36" s="428">
        <f t="shared" si="18"/>
        <v>1500</v>
      </c>
      <c r="O36" s="428">
        <f t="shared" si="18"/>
        <v>1500</v>
      </c>
      <c r="P36" s="428">
        <f t="shared" si="18"/>
        <v>1500</v>
      </c>
      <c r="Q36" s="428">
        <f t="shared" si="18"/>
        <v>1500</v>
      </c>
      <c r="R36" s="428">
        <f t="shared" si="18"/>
        <v>1500</v>
      </c>
      <c r="S36" s="428">
        <f t="shared" si="18"/>
        <v>2000</v>
      </c>
      <c r="T36" s="428">
        <f t="shared" si="18"/>
        <v>2000</v>
      </c>
      <c r="U36" s="428">
        <f t="shared" si="18"/>
        <v>2000</v>
      </c>
      <c r="V36" s="428">
        <f t="shared" si="18"/>
        <v>2000</v>
      </c>
      <c r="W36" s="428">
        <f t="shared" si="18"/>
        <v>2000</v>
      </c>
      <c r="X36" s="428">
        <f t="shared" si="18"/>
        <v>2000</v>
      </c>
      <c r="Y36" s="428">
        <f t="shared" si="18"/>
        <v>2500</v>
      </c>
      <c r="Z36" s="428">
        <f t="shared" si="18"/>
        <v>3000</v>
      </c>
      <c r="AA36" s="428">
        <f t="shared" si="18"/>
        <v>3000</v>
      </c>
      <c r="AB36" s="428">
        <f t="shared" si="18"/>
        <v>3000</v>
      </c>
      <c r="AC36" s="428">
        <f t="shared" si="18"/>
        <v>3000</v>
      </c>
      <c r="AD36" s="428">
        <f t="shared" si="18"/>
        <v>3000</v>
      </c>
      <c r="AE36" s="428">
        <f t="shared" si="18"/>
        <v>3000</v>
      </c>
      <c r="AF36" s="428">
        <f t="shared" si="18"/>
        <v>3500</v>
      </c>
      <c r="AG36" s="428">
        <f t="shared" si="18"/>
        <v>3500</v>
      </c>
      <c r="AH36" s="428">
        <f t="shared" si="18"/>
        <v>3500</v>
      </c>
      <c r="AI36" s="428">
        <f t="shared" si="18"/>
        <v>3500</v>
      </c>
      <c r="AJ36" s="428">
        <f t="shared" si="18"/>
        <v>3500</v>
      </c>
      <c r="AK36" s="428">
        <f t="shared" si="18"/>
        <v>3500</v>
      </c>
      <c r="AL36" s="428">
        <f t="shared" si="18"/>
        <v>4000</v>
      </c>
      <c r="AM36" s="428">
        <f t="shared" si="18"/>
        <v>4000</v>
      </c>
      <c r="AN36" s="428">
        <f t="shared" si="18"/>
        <v>4000</v>
      </c>
      <c r="AO36" s="428">
        <f t="shared" si="18"/>
        <v>4000</v>
      </c>
      <c r="AQ36" s="428">
        <f>SUM(F36:H36)</f>
        <v>500</v>
      </c>
      <c r="AR36" s="428">
        <f>SUM(I36:K36)</f>
        <v>1500</v>
      </c>
      <c r="AS36" s="428">
        <f>SUM(L36:N36)</f>
        <v>3500</v>
      </c>
      <c r="AT36" s="428">
        <f>SUM(O36:Q36)</f>
        <v>4500</v>
      </c>
      <c r="AU36" s="428">
        <f>SUM(R36:T36)</f>
        <v>5500</v>
      </c>
      <c r="AV36" s="428">
        <f>SUM(U36:W36)</f>
        <v>6000</v>
      </c>
      <c r="AW36" s="428">
        <f>SUM(X36:Z36)</f>
        <v>7500</v>
      </c>
      <c r="AX36" s="428">
        <f>SUM(AA36:AC36)</f>
        <v>9000</v>
      </c>
      <c r="AY36" s="428">
        <f t="shared" si="8"/>
        <v>9500</v>
      </c>
      <c r="AZ36" s="428">
        <f t="shared" si="3"/>
        <v>10500</v>
      </c>
      <c r="BA36" s="428">
        <f>SUM(AJ36:AL36)</f>
        <v>11000</v>
      </c>
      <c r="BB36" s="428">
        <f>SUM(AM36:AO36)</f>
        <v>12000</v>
      </c>
      <c r="BC36" s="407"/>
      <c r="BD36" s="394">
        <f>SUM(AQ36:AT36)</f>
        <v>10000</v>
      </c>
      <c r="BE36" s="394">
        <f>SUM(AU36:AX36)</f>
        <v>28000</v>
      </c>
      <c r="BF36" s="394">
        <f>SUM(AY36:BB36)</f>
        <v>43000</v>
      </c>
    </row>
    <row r="37" spans="1:58">
      <c r="B37" s="435" t="s">
        <v>124</v>
      </c>
      <c r="C37" s="427"/>
      <c r="D37" s="427"/>
      <c r="E37" s="427"/>
      <c r="F37" s="430">
        <v>0</v>
      </c>
      <c r="G37" s="430">
        <v>0</v>
      </c>
      <c r="H37" s="430">
        <v>0</v>
      </c>
      <c r="I37" s="430">
        <v>0</v>
      </c>
      <c r="J37" s="430">
        <v>0</v>
      </c>
      <c r="K37" s="430">
        <v>0</v>
      </c>
      <c r="L37" s="430">
        <v>0</v>
      </c>
      <c r="M37" s="430">
        <v>0</v>
      </c>
      <c r="N37" s="430">
        <v>0</v>
      </c>
      <c r="O37" s="430">
        <v>0</v>
      </c>
      <c r="P37" s="430">
        <v>0</v>
      </c>
      <c r="Q37" s="430">
        <v>0</v>
      </c>
      <c r="R37" s="430">
        <v>0</v>
      </c>
      <c r="S37" s="430">
        <v>0</v>
      </c>
      <c r="T37" s="430">
        <v>0</v>
      </c>
      <c r="U37" s="430">
        <v>0</v>
      </c>
      <c r="V37" s="430">
        <v>0</v>
      </c>
      <c r="W37" s="430">
        <v>0</v>
      </c>
      <c r="X37" s="430">
        <v>0</v>
      </c>
      <c r="Y37" s="430">
        <v>0</v>
      </c>
      <c r="Z37" s="430">
        <v>0</v>
      </c>
      <c r="AA37" s="430">
        <v>0</v>
      </c>
      <c r="AB37" s="430">
        <v>0</v>
      </c>
      <c r="AC37" s="430">
        <v>0</v>
      </c>
      <c r="AD37" s="430">
        <v>0</v>
      </c>
      <c r="AE37" s="430">
        <v>0</v>
      </c>
      <c r="AF37" s="430">
        <v>0</v>
      </c>
      <c r="AG37" s="430">
        <v>0</v>
      </c>
      <c r="AH37" s="430">
        <v>0</v>
      </c>
      <c r="AI37" s="430">
        <v>0</v>
      </c>
      <c r="AJ37" s="430">
        <v>0</v>
      </c>
      <c r="AK37" s="430">
        <v>0</v>
      </c>
      <c r="AL37" s="430">
        <v>0</v>
      </c>
      <c r="AM37" s="430">
        <v>0</v>
      </c>
      <c r="AN37" s="430">
        <v>0</v>
      </c>
      <c r="AO37" s="430">
        <v>0</v>
      </c>
      <c r="AQ37" s="428">
        <f>SUM(F37:H37)</f>
        <v>0</v>
      </c>
      <c r="AR37" s="428">
        <f>SUM(I37:K37)</f>
        <v>0</v>
      </c>
      <c r="AS37" s="428">
        <f>SUM(L37:N37)</f>
        <v>0</v>
      </c>
      <c r="AT37" s="428">
        <f>SUM(O37:Q37)</f>
        <v>0</v>
      </c>
      <c r="AU37" s="428">
        <f>SUM(R37:T37)</f>
        <v>0</v>
      </c>
      <c r="AV37" s="428">
        <f>SUM(U37:W37)</f>
        <v>0</v>
      </c>
      <c r="AW37" s="428">
        <f>SUM(X37:Z37)</f>
        <v>0</v>
      </c>
      <c r="AX37" s="428">
        <f>SUM(AA37:AC37)</f>
        <v>0</v>
      </c>
      <c r="AY37" s="428">
        <f t="shared" si="8"/>
        <v>0</v>
      </c>
      <c r="AZ37" s="428">
        <f t="shared" si="3"/>
        <v>0</v>
      </c>
      <c r="BA37" s="428">
        <f>SUM(AJ37:AL37)</f>
        <v>0</v>
      </c>
      <c r="BB37" s="428">
        <f>SUM(AM37:AO37)</f>
        <v>0</v>
      </c>
      <c r="BC37" s="407"/>
      <c r="BD37" s="394">
        <f>SUM(AQ37:AT37)</f>
        <v>0</v>
      </c>
      <c r="BE37" s="394">
        <f>SUM(AU37:AX37)</f>
        <v>0</v>
      </c>
      <c r="BF37" s="394">
        <f>SUM(AY37:BB37)</f>
        <v>0</v>
      </c>
    </row>
    <row r="38" spans="1:58" ht="6" customHeight="1">
      <c r="B38" s="429"/>
      <c r="C38" s="427"/>
      <c r="D38" s="427"/>
      <c r="E38" s="427"/>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Q38" s="430"/>
      <c r="AR38" s="430"/>
      <c r="AS38" s="430"/>
      <c r="AT38" s="430"/>
      <c r="AU38" s="430"/>
      <c r="AV38" s="430"/>
      <c r="AW38" s="430"/>
      <c r="AX38" s="430"/>
      <c r="AY38" s="428"/>
      <c r="AZ38" s="428"/>
      <c r="BA38" s="428"/>
      <c r="BB38" s="428"/>
      <c r="BC38" s="407"/>
      <c r="BD38" s="448"/>
      <c r="BE38" s="448"/>
      <c r="BF38" s="448"/>
    </row>
    <row r="39" spans="1:58">
      <c r="B39" s="432" t="str">
        <f>"TOTAL "&amp;B35</f>
        <v>TOTAL T&amp;E</v>
      </c>
      <c r="C39" s="433"/>
      <c r="D39" s="433"/>
      <c r="E39" s="433"/>
      <c r="F39" s="434">
        <f t="shared" ref="F39:AQ39" si="19">SUM(F36:F38)</f>
        <v>0</v>
      </c>
      <c r="G39" s="434">
        <f t="shared" si="19"/>
        <v>0</v>
      </c>
      <c r="H39" s="434">
        <f t="shared" si="19"/>
        <v>500</v>
      </c>
      <c r="I39" s="434">
        <f t="shared" si="19"/>
        <v>500</v>
      </c>
      <c r="J39" s="434">
        <f t="shared" si="19"/>
        <v>500</v>
      </c>
      <c r="K39" s="434">
        <f t="shared" si="19"/>
        <v>500</v>
      </c>
      <c r="L39" s="434">
        <f t="shared" si="19"/>
        <v>1000</v>
      </c>
      <c r="M39" s="434">
        <f t="shared" si="19"/>
        <v>1000</v>
      </c>
      <c r="N39" s="434">
        <f t="shared" si="19"/>
        <v>1500</v>
      </c>
      <c r="O39" s="434">
        <f t="shared" si="19"/>
        <v>1500</v>
      </c>
      <c r="P39" s="434">
        <f t="shared" si="19"/>
        <v>1500</v>
      </c>
      <c r="Q39" s="434">
        <f t="shared" si="19"/>
        <v>1500</v>
      </c>
      <c r="R39" s="434">
        <f t="shared" si="19"/>
        <v>1500</v>
      </c>
      <c r="S39" s="434">
        <f t="shared" si="19"/>
        <v>2000</v>
      </c>
      <c r="T39" s="434">
        <f t="shared" si="19"/>
        <v>2000</v>
      </c>
      <c r="U39" s="434">
        <f t="shared" si="19"/>
        <v>2000</v>
      </c>
      <c r="V39" s="434">
        <f t="shared" si="19"/>
        <v>2000</v>
      </c>
      <c r="W39" s="434">
        <f t="shared" si="19"/>
        <v>2000</v>
      </c>
      <c r="X39" s="434">
        <f t="shared" si="19"/>
        <v>2000</v>
      </c>
      <c r="Y39" s="434">
        <f t="shared" si="19"/>
        <v>2500</v>
      </c>
      <c r="Z39" s="434">
        <f t="shared" si="19"/>
        <v>3000</v>
      </c>
      <c r="AA39" s="434">
        <f t="shared" si="19"/>
        <v>3000</v>
      </c>
      <c r="AB39" s="434">
        <f t="shared" si="19"/>
        <v>3000</v>
      </c>
      <c r="AC39" s="434">
        <f t="shared" si="19"/>
        <v>3000</v>
      </c>
      <c r="AD39" s="434">
        <f t="shared" ref="AD39:AO39" si="20">SUM(AD36:AD38)</f>
        <v>3000</v>
      </c>
      <c r="AE39" s="434">
        <f t="shared" si="20"/>
        <v>3000</v>
      </c>
      <c r="AF39" s="434">
        <f t="shared" si="20"/>
        <v>3500</v>
      </c>
      <c r="AG39" s="434">
        <f t="shared" si="20"/>
        <v>3500</v>
      </c>
      <c r="AH39" s="434">
        <f t="shared" si="20"/>
        <v>3500</v>
      </c>
      <c r="AI39" s="434">
        <f t="shared" si="20"/>
        <v>3500</v>
      </c>
      <c r="AJ39" s="434">
        <f t="shared" si="20"/>
        <v>3500</v>
      </c>
      <c r="AK39" s="434">
        <f t="shared" si="20"/>
        <v>3500</v>
      </c>
      <c r="AL39" s="434">
        <f t="shared" si="20"/>
        <v>4000</v>
      </c>
      <c r="AM39" s="434">
        <f t="shared" si="20"/>
        <v>4000</v>
      </c>
      <c r="AN39" s="434">
        <f t="shared" si="20"/>
        <v>4000</v>
      </c>
      <c r="AO39" s="434">
        <f t="shared" si="20"/>
        <v>4000</v>
      </c>
      <c r="AQ39" s="434">
        <f t="shared" si="19"/>
        <v>500</v>
      </c>
      <c r="AR39" s="434">
        <f t="shared" ref="AR39:AX39" si="21">SUM(AR36:AR38)</f>
        <v>1500</v>
      </c>
      <c r="AS39" s="434">
        <f t="shared" si="21"/>
        <v>3500</v>
      </c>
      <c r="AT39" s="434">
        <f t="shared" si="21"/>
        <v>4500</v>
      </c>
      <c r="AU39" s="434">
        <f t="shared" si="21"/>
        <v>5500</v>
      </c>
      <c r="AV39" s="434">
        <f t="shared" si="21"/>
        <v>6000</v>
      </c>
      <c r="AW39" s="434">
        <f t="shared" si="21"/>
        <v>7500</v>
      </c>
      <c r="AX39" s="434">
        <f t="shared" si="21"/>
        <v>9000</v>
      </c>
      <c r="AY39" s="434">
        <f t="shared" si="8"/>
        <v>9500</v>
      </c>
      <c r="AZ39" s="434">
        <f t="shared" si="3"/>
        <v>10500</v>
      </c>
      <c r="BA39" s="434">
        <f>SUM(AJ39:AL39)</f>
        <v>11000</v>
      </c>
      <c r="BB39" s="434">
        <f>SUM(AM39:AO39)</f>
        <v>12000</v>
      </c>
      <c r="BC39" s="407"/>
      <c r="BD39" s="449">
        <f>SUM(AQ39:AT39)</f>
        <v>10000</v>
      </c>
      <c r="BE39" s="449">
        <f>SUM(AU39:AX39)</f>
        <v>28000</v>
      </c>
      <c r="BF39" s="449">
        <f>SUM(AY39:BB39)</f>
        <v>43000</v>
      </c>
    </row>
    <row r="40" spans="1:58">
      <c r="AY40" s="428"/>
      <c r="AZ40" s="428"/>
      <c r="BA40" s="428"/>
      <c r="BB40" s="428"/>
      <c r="BC40" s="407"/>
      <c r="BD40" s="334"/>
      <c r="BE40" s="334"/>
      <c r="BF40" s="334"/>
    </row>
    <row r="41" spans="1:58">
      <c r="B41" s="4" t="s">
        <v>139</v>
      </c>
      <c r="C41" s="427"/>
      <c r="D41" s="427"/>
      <c r="E41" s="427"/>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Q41" s="428"/>
      <c r="AR41" s="428"/>
      <c r="AS41" s="428"/>
      <c r="AT41" s="428"/>
      <c r="AU41" s="428"/>
      <c r="AV41" s="428"/>
      <c r="AW41" s="428"/>
      <c r="AX41" s="428"/>
      <c r="AY41" s="428"/>
      <c r="AZ41" s="428"/>
      <c r="BA41" s="428"/>
      <c r="BB41" s="428"/>
      <c r="BC41" s="407"/>
      <c r="BD41" s="394"/>
      <c r="BE41" s="394"/>
      <c r="BF41" s="394"/>
    </row>
    <row r="42" spans="1:58">
      <c r="B42" s="435" t="s">
        <v>140</v>
      </c>
      <c r="C42" s="427"/>
      <c r="D42" s="391">
        <v>25000</v>
      </c>
      <c r="E42" s="437" t="s">
        <v>141</v>
      </c>
      <c r="F42" s="428">
        <v>0</v>
      </c>
      <c r="G42" s="428">
        <v>0</v>
      </c>
      <c r="H42" s="428">
        <f>$D42</f>
        <v>25000</v>
      </c>
      <c r="I42" s="428">
        <v>0</v>
      </c>
      <c r="J42" s="428">
        <v>0</v>
      </c>
      <c r="K42" s="428">
        <f>$D42</f>
        <v>25000</v>
      </c>
      <c r="L42" s="428">
        <v>0</v>
      </c>
      <c r="M42" s="428">
        <v>0</v>
      </c>
      <c r="N42" s="428">
        <f>$D42</f>
        <v>25000</v>
      </c>
      <c r="O42" s="428">
        <v>0</v>
      </c>
      <c r="P42" s="428">
        <v>0</v>
      </c>
      <c r="Q42" s="428">
        <f>$D42</f>
        <v>25000</v>
      </c>
      <c r="R42" s="428">
        <v>0</v>
      </c>
      <c r="S42" s="428">
        <v>0</v>
      </c>
      <c r="T42" s="428">
        <f>$D42</f>
        <v>25000</v>
      </c>
      <c r="U42" s="428">
        <v>0</v>
      </c>
      <c r="V42" s="428">
        <v>0</v>
      </c>
      <c r="W42" s="428">
        <f>$D42</f>
        <v>25000</v>
      </c>
      <c r="X42" s="428">
        <v>0</v>
      </c>
      <c r="Y42" s="428">
        <v>0</v>
      </c>
      <c r="Z42" s="428">
        <f>$D42</f>
        <v>25000</v>
      </c>
      <c r="AA42" s="428">
        <v>0</v>
      </c>
      <c r="AB42" s="428">
        <v>0</v>
      </c>
      <c r="AC42" s="428">
        <f>$D42</f>
        <v>25000</v>
      </c>
      <c r="AD42" s="428">
        <v>0</v>
      </c>
      <c r="AE42" s="428">
        <v>0</v>
      </c>
      <c r="AF42" s="428">
        <f>$D42</f>
        <v>25000</v>
      </c>
      <c r="AG42" s="428">
        <v>0</v>
      </c>
      <c r="AH42" s="428">
        <v>0</v>
      </c>
      <c r="AI42" s="428">
        <f>$D42</f>
        <v>25000</v>
      </c>
      <c r="AJ42" s="428">
        <v>0</v>
      </c>
      <c r="AK42" s="428">
        <v>0</v>
      </c>
      <c r="AL42" s="428">
        <f>$D42</f>
        <v>25000</v>
      </c>
      <c r="AM42" s="428">
        <v>0</v>
      </c>
      <c r="AN42" s="428">
        <v>0</v>
      </c>
      <c r="AO42" s="428">
        <f>$D42</f>
        <v>25000</v>
      </c>
      <c r="AQ42" s="428">
        <f>SUM(F42:H42)</f>
        <v>25000</v>
      </c>
      <c r="AR42" s="428">
        <f>SUM(I42:K42)</f>
        <v>25000</v>
      </c>
      <c r="AS42" s="428">
        <f>SUM(L42:N42)</f>
        <v>25000</v>
      </c>
      <c r="AT42" s="428">
        <f>SUM(O42:Q42)</f>
        <v>25000</v>
      </c>
      <c r="AU42" s="428">
        <f>SUM(R42:T42)</f>
        <v>25000</v>
      </c>
      <c r="AV42" s="428">
        <f>SUM(U42:W42)</f>
        <v>25000</v>
      </c>
      <c r="AW42" s="428">
        <f>SUM(X42:Z42)</f>
        <v>25000</v>
      </c>
      <c r="AX42" s="428">
        <f>SUM(AA42:AC42)</f>
        <v>25000</v>
      </c>
      <c r="AY42" s="428">
        <f t="shared" si="8"/>
        <v>25000</v>
      </c>
      <c r="AZ42" s="428">
        <f t="shared" si="3"/>
        <v>25000</v>
      </c>
      <c r="BA42" s="428">
        <f>SUM(AJ42:AL42)</f>
        <v>25000</v>
      </c>
      <c r="BB42" s="428">
        <f>SUM(AM42:AO42)</f>
        <v>25000</v>
      </c>
      <c r="BC42" s="407"/>
      <c r="BD42" s="394">
        <f>SUM(AQ42:AT42)</f>
        <v>100000</v>
      </c>
      <c r="BE42" s="394">
        <f>SUM(AU42:AX42)</f>
        <v>100000</v>
      </c>
      <c r="BF42" s="394">
        <f>SUM(AY42:BB42)</f>
        <v>100000</v>
      </c>
    </row>
    <row r="43" spans="1:58">
      <c r="B43" s="435" t="s">
        <v>142</v>
      </c>
      <c r="C43" s="427"/>
      <c r="D43" s="438">
        <v>5000</v>
      </c>
      <c r="E43" s="437" t="s">
        <v>91</v>
      </c>
      <c r="F43" s="428">
        <f>$D43</f>
        <v>5000</v>
      </c>
      <c r="G43" s="428">
        <f t="shared" ref="G43:AO43" si="22">$D43</f>
        <v>5000</v>
      </c>
      <c r="H43" s="428">
        <f t="shared" si="22"/>
        <v>5000</v>
      </c>
      <c r="I43" s="428">
        <f t="shared" si="22"/>
        <v>5000</v>
      </c>
      <c r="J43" s="428">
        <f t="shared" si="22"/>
        <v>5000</v>
      </c>
      <c r="K43" s="428">
        <f t="shared" si="22"/>
        <v>5000</v>
      </c>
      <c r="L43" s="428">
        <f t="shared" si="22"/>
        <v>5000</v>
      </c>
      <c r="M43" s="428">
        <f t="shared" si="22"/>
        <v>5000</v>
      </c>
      <c r="N43" s="428">
        <f t="shared" si="22"/>
        <v>5000</v>
      </c>
      <c r="O43" s="428">
        <f t="shared" si="22"/>
        <v>5000</v>
      </c>
      <c r="P43" s="428">
        <f t="shared" si="22"/>
        <v>5000</v>
      </c>
      <c r="Q43" s="428">
        <f t="shared" si="22"/>
        <v>5000</v>
      </c>
      <c r="R43" s="428">
        <f t="shared" si="22"/>
        <v>5000</v>
      </c>
      <c r="S43" s="428">
        <f t="shared" si="22"/>
        <v>5000</v>
      </c>
      <c r="T43" s="428">
        <f t="shared" si="22"/>
        <v>5000</v>
      </c>
      <c r="U43" s="428">
        <f t="shared" si="22"/>
        <v>5000</v>
      </c>
      <c r="V43" s="428">
        <f t="shared" si="22"/>
        <v>5000</v>
      </c>
      <c r="W43" s="428">
        <f t="shared" si="22"/>
        <v>5000</v>
      </c>
      <c r="X43" s="428">
        <f t="shared" si="22"/>
        <v>5000</v>
      </c>
      <c r="Y43" s="428">
        <f t="shared" si="22"/>
        <v>5000</v>
      </c>
      <c r="Z43" s="428">
        <f t="shared" si="22"/>
        <v>5000</v>
      </c>
      <c r="AA43" s="428">
        <f t="shared" si="22"/>
        <v>5000</v>
      </c>
      <c r="AB43" s="428">
        <f t="shared" si="22"/>
        <v>5000</v>
      </c>
      <c r="AC43" s="428">
        <f t="shared" si="22"/>
        <v>5000</v>
      </c>
      <c r="AD43" s="428">
        <f t="shared" si="22"/>
        <v>5000</v>
      </c>
      <c r="AE43" s="428">
        <f t="shared" si="22"/>
        <v>5000</v>
      </c>
      <c r="AF43" s="428">
        <f t="shared" si="22"/>
        <v>5000</v>
      </c>
      <c r="AG43" s="428">
        <f t="shared" si="22"/>
        <v>5000</v>
      </c>
      <c r="AH43" s="428">
        <f t="shared" si="22"/>
        <v>5000</v>
      </c>
      <c r="AI43" s="428">
        <f t="shared" si="22"/>
        <v>5000</v>
      </c>
      <c r="AJ43" s="428">
        <f t="shared" si="22"/>
        <v>5000</v>
      </c>
      <c r="AK43" s="428">
        <f t="shared" si="22"/>
        <v>5000</v>
      </c>
      <c r="AL43" s="428">
        <f t="shared" si="22"/>
        <v>5000</v>
      </c>
      <c r="AM43" s="428">
        <f t="shared" si="22"/>
        <v>5000</v>
      </c>
      <c r="AN43" s="428">
        <f t="shared" si="22"/>
        <v>5000</v>
      </c>
      <c r="AO43" s="428">
        <f t="shared" si="22"/>
        <v>5000</v>
      </c>
      <c r="AQ43" s="428">
        <f>SUM(F43:H43)</f>
        <v>15000</v>
      </c>
      <c r="AR43" s="428">
        <f>SUM(I43:K43)</f>
        <v>15000</v>
      </c>
      <c r="AS43" s="428">
        <f>SUM(L43:N43)</f>
        <v>15000</v>
      </c>
      <c r="AT43" s="428">
        <f>SUM(O43:Q43)</f>
        <v>15000</v>
      </c>
      <c r="AU43" s="428">
        <f>SUM(R43:T43)</f>
        <v>15000</v>
      </c>
      <c r="AV43" s="428">
        <f>SUM(U43:W43)</f>
        <v>15000</v>
      </c>
      <c r="AW43" s="428">
        <f>SUM(X43:Z43)</f>
        <v>15000</v>
      </c>
      <c r="AX43" s="428">
        <f>SUM(AA43:AC43)</f>
        <v>15000</v>
      </c>
      <c r="AY43" s="428">
        <f t="shared" si="8"/>
        <v>15000</v>
      </c>
      <c r="AZ43" s="428">
        <f t="shared" si="3"/>
        <v>15000</v>
      </c>
      <c r="BA43" s="428">
        <f>SUM(AJ43:AL43)</f>
        <v>15000</v>
      </c>
      <c r="BB43" s="428">
        <f>SUM(AM43:AO43)</f>
        <v>15000</v>
      </c>
      <c r="BC43" s="407"/>
      <c r="BD43" s="394">
        <f>SUM(AQ43:AT43)</f>
        <v>60000</v>
      </c>
      <c r="BE43" s="394">
        <f>SUM(AU43:AX43)</f>
        <v>60000</v>
      </c>
      <c r="BF43" s="394">
        <f>SUM(AY43:BB43)</f>
        <v>60000</v>
      </c>
    </row>
    <row r="44" spans="1:58" ht="6" customHeight="1">
      <c r="B44" s="429"/>
      <c r="C44" s="427"/>
      <c r="D44" s="427"/>
      <c r="E44" s="427"/>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0"/>
      <c r="AQ44" s="430"/>
      <c r="AR44" s="430"/>
      <c r="AS44" s="430"/>
      <c r="AT44" s="430"/>
      <c r="AU44" s="430"/>
      <c r="AV44" s="430"/>
      <c r="AW44" s="430"/>
      <c r="AX44" s="430"/>
      <c r="AY44" s="428"/>
      <c r="AZ44" s="428"/>
      <c r="BA44" s="428"/>
      <c r="BB44" s="428"/>
      <c r="BC44" s="407"/>
      <c r="BD44" s="448"/>
      <c r="BE44" s="448"/>
      <c r="BF44" s="448"/>
    </row>
    <row r="45" spans="1:58">
      <c r="B45" s="432" t="str">
        <f>"TOTAL "&amp;B41</f>
        <v>TOTAL TRADESHOWS</v>
      </c>
      <c r="C45" s="433"/>
      <c r="D45" s="433"/>
      <c r="E45" s="433"/>
      <c r="F45" s="434">
        <f t="shared" ref="F45:AQ45" si="23">SUM(F42:F44)</f>
        <v>5000</v>
      </c>
      <c r="G45" s="434">
        <f t="shared" si="23"/>
        <v>5000</v>
      </c>
      <c r="H45" s="434">
        <f t="shared" si="23"/>
        <v>30000</v>
      </c>
      <c r="I45" s="434">
        <f t="shared" si="23"/>
        <v>5000</v>
      </c>
      <c r="J45" s="434">
        <f t="shared" si="23"/>
        <v>5000</v>
      </c>
      <c r="K45" s="434">
        <f t="shared" si="23"/>
        <v>30000</v>
      </c>
      <c r="L45" s="434">
        <f t="shared" si="23"/>
        <v>5000</v>
      </c>
      <c r="M45" s="434">
        <f t="shared" si="23"/>
        <v>5000</v>
      </c>
      <c r="N45" s="434">
        <f t="shared" si="23"/>
        <v>30000</v>
      </c>
      <c r="O45" s="434">
        <f t="shared" si="23"/>
        <v>5000</v>
      </c>
      <c r="P45" s="434">
        <f t="shared" si="23"/>
        <v>5000</v>
      </c>
      <c r="Q45" s="434">
        <f t="shared" si="23"/>
        <v>30000</v>
      </c>
      <c r="R45" s="434">
        <f t="shared" si="23"/>
        <v>5000</v>
      </c>
      <c r="S45" s="434">
        <f t="shared" si="23"/>
        <v>5000</v>
      </c>
      <c r="T45" s="434">
        <f t="shared" si="23"/>
        <v>30000</v>
      </c>
      <c r="U45" s="434">
        <f t="shared" si="23"/>
        <v>5000</v>
      </c>
      <c r="V45" s="434">
        <f t="shared" si="23"/>
        <v>5000</v>
      </c>
      <c r="W45" s="434">
        <f t="shared" si="23"/>
        <v>30000</v>
      </c>
      <c r="X45" s="434">
        <f t="shared" si="23"/>
        <v>5000</v>
      </c>
      <c r="Y45" s="434">
        <f t="shared" si="23"/>
        <v>5000</v>
      </c>
      <c r="Z45" s="434">
        <f t="shared" si="23"/>
        <v>30000</v>
      </c>
      <c r="AA45" s="434">
        <f t="shared" si="23"/>
        <v>5000</v>
      </c>
      <c r="AB45" s="434">
        <f t="shared" si="23"/>
        <v>5000</v>
      </c>
      <c r="AC45" s="434">
        <f t="shared" si="23"/>
        <v>30000</v>
      </c>
      <c r="AD45" s="434">
        <f>SUM(AD42:AD43)</f>
        <v>5000</v>
      </c>
      <c r="AE45" s="434">
        <f t="shared" ref="AE45:AO45" si="24">SUM(AE42:AE43)</f>
        <v>5000</v>
      </c>
      <c r="AF45" s="434">
        <f t="shared" si="24"/>
        <v>30000</v>
      </c>
      <c r="AG45" s="434">
        <f t="shared" si="24"/>
        <v>5000</v>
      </c>
      <c r="AH45" s="434">
        <f t="shared" si="24"/>
        <v>5000</v>
      </c>
      <c r="AI45" s="434">
        <f t="shared" si="24"/>
        <v>30000</v>
      </c>
      <c r="AJ45" s="434">
        <f t="shared" si="24"/>
        <v>5000</v>
      </c>
      <c r="AK45" s="434">
        <f t="shared" si="24"/>
        <v>5000</v>
      </c>
      <c r="AL45" s="434">
        <f t="shared" si="24"/>
        <v>30000</v>
      </c>
      <c r="AM45" s="434">
        <f t="shared" si="24"/>
        <v>5000</v>
      </c>
      <c r="AN45" s="434">
        <f t="shared" si="24"/>
        <v>5000</v>
      </c>
      <c r="AO45" s="434">
        <f t="shared" si="24"/>
        <v>30000</v>
      </c>
      <c r="AQ45" s="434">
        <f t="shared" si="23"/>
        <v>40000</v>
      </c>
      <c r="AR45" s="434">
        <f t="shared" ref="AR45:AX45" si="25">SUM(AR42:AR44)</f>
        <v>40000</v>
      </c>
      <c r="AS45" s="434">
        <f t="shared" si="25"/>
        <v>40000</v>
      </c>
      <c r="AT45" s="434">
        <f t="shared" si="25"/>
        <v>40000</v>
      </c>
      <c r="AU45" s="434">
        <f t="shared" si="25"/>
        <v>40000</v>
      </c>
      <c r="AV45" s="434">
        <f t="shared" si="25"/>
        <v>40000</v>
      </c>
      <c r="AW45" s="434">
        <f t="shared" si="25"/>
        <v>40000</v>
      </c>
      <c r="AX45" s="434">
        <f t="shared" si="25"/>
        <v>40000</v>
      </c>
      <c r="AY45" s="434">
        <f t="shared" si="8"/>
        <v>40000</v>
      </c>
      <c r="AZ45" s="434">
        <f t="shared" si="3"/>
        <v>40000</v>
      </c>
      <c r="BA45" s="434">
        <f>SUM(AJ45:AL45)</f>
        <v>40000</v>
      </c>
      <c r="BB45" s="434">
        <f>SUM(AM45:AO45)</f>
        <v>40000</v>
      </c>
      <c r="BC45" s="407"/>
      <c r="BD45" s="449">
        <f>SUM(AQ45:AT45)</f>
        <v>160000</v>
      </c>
      <c r="BE45" s="449">
        <f>SUM(AU45:AX45)</f>
        <v>160000</v>
      </c>
      <c r="BF45" s="449">
        <f>SUM(AY45:BB45)</f>
        <v>160000</v>
      </c>
    </row>
    <row r="46" spans="1:58">
      <c r="AY46" s="428"/>
      <c r="AZ46" s="428"/>
      <c r="BA46" s="428"/>
      <c r="BB46" s="428"/>
      <c r="BC46" s="407"/>
      <c r="BD46" s="334"/>
      <c r="BE46" s="334"/>
      <c r="BF46" s="334"/>
    </row>
    <row r="47" spans="1:58">
      <c r="B47" s="4" t="s">
        <v>143</v>
      </c>
      <c r="C47" s="427"/>
      <c r="D47" s="427"/>
      <c r="E47" s="427"/>
      <c r="F47" s="428"/>
      <c r="G47" s="428"/>
      <c r="H47" s="428"/>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Q47" s="428"/>
      <c r="AR47" s="428"/>
      <c r="AS47" s="428"/>
      <c r="AT47" s="428"/>
      <c r="AU47" s="428"/>
      <c r="AV47" s="428"/>
      <c r="AW47" s="428"/>
      <c r="AX47" s="428"/>
      <c r="AY47" s="428"/>
      <c r="AZ47" s="428"/>
      <c r="BA47" s="428"/>
      <c r="BB47" s="428"/>
      <c r="BC47" s="407"/>
      <c r="BD47" s="394"/>
      <c r="BE47" s="394"/>
      <c r="BF47" s="394"/>
    </row>
    <row r="48" spans="1:58">
      <c r="B48" s="435" t="s">
        <v>144</v>
      </c>
      <c r="C48" s="427"/>
      <c r="D48" s="427"/>
      <c r="E48" s="427"/>
      <c r="F48" s="430">
        <v>0</v>
      </c>
      <c r="G48" s="430">
        <v>0</v>
      </c>
      <c r="H48" s="430">
        <v>0</v>
      </c>
      <c r="I48" s="430">
        <v>0</v>
      </c>
      <c r="J48" s="430">
        <v>0</v>
      </c>
      <c r="K48" s="430">
        <v>0</v>
      </c>
      <c r="L48" s="430">
        <v>0</v>
      </c>
      <c r="M48" s="430">
        <v>0</v>
      </c>
      <c r="N48" s="430">
        <v>0</v>
      </c>
      <c r="O48" s="430">
        <v>0</v>
      </c>
      <c r="P48" s="430">
        <v>0</v>
      </c>
      <c r="Q48" s="430">
        <v>0</v>
      </c>
      <c r="R48" s="430">
        <v>0</v>
      </c>
      <c r="S48" s="430">
        <v>0</v>
      </c>
      <c r="T48" s="430">
        <v>0</v>
      </c>
      <c r="U48" s="430">
        <v>0</v>
      </c>
      <c r="V48" s="430">
        <v>0</v>
      </c>
      <c r="W48" s="430">
        <v>0</v>
      </c>
      <c r="X48" s="430">
        <v>0</v>
      </c>
      <c r="Y48" s="430">
        <v>0</v>
      </c>
      <c r="Z48" s="430">
        <v>0</v>
      </c>
      <c r="AA48" s="430">
        <v>0</v>
      </c>
      <c r="AB48" s="430">
        <v>0</v>
      </c>
      <c r="AC48" s="430">
        <v>0</v>
      </c>
      <c r="AD48" s="430">
        <v>0</v>
      </c>
      <c r="AE48" s="430">
        <v>0</v>
      </c>
      <c r="AF48" s="430">
        <v>0</v>
      </c>
      <c r="AG48" s="430">
        <v>0</v>
      </c>
      <c r="AH48" s="430">
        <v>0</v>
      </c>
      <c r="AI48" s="430">
        <v>0</v>
      </c>
      <c r="AJ48" s="430">
        <v>0</v>
      </c>
      <c r="AK48" s="430">
        <v>0</v>
      </c>
      <c r="AL48" s="430">
        <v>0</v>
      </c>
      <c r="AM48" s="430">
        <v>0</v>
      </c>
      <c r="AN48" s="430">
        <v>0</v>
      </c>
      <c r="AO48" s="430">
        <v>0</v>
      </c>
      <c r="AQ48" s="428">
        <f>SUM(F48:H48)</f>
        <v>0</v>
      </c>
      <c r="AR48" s="428">
        <f>SUM(I48:K48)</f>
        <v>0</v>
      </c>
      <c r="AS48" s="428">
        <f>SUM(L48:N48)</f>
        <v>0</v>
      </c>
      <c r="AT48" s="428">
        <f>SUM(O48:Q48)</f>
        <v>0</v>
      </c>
      <c r="AU48" s="428">
        <f>SUM(R48:T48)</f>
        <v>0</v>
      </c>
      <c r="AV48" s="428">
        <f>SUM(U48:W48)</f>
        <v>0</v>
      </c>
      <c r="AW48" s="428">
        <f>SUM(X48:Z48)</f>
        <v>0</v>
      </c>
      <c r="AX48" s="428">
        <f>SUM(AA48:AC48)</f>
        <v>0</v>
      </c>
      <c r="AY48" s="428">
        <f t="shared" si="8"/>
        <v>0</v>
      </c>
      <c r="AZ48" s="428">
        <f t="shared" si="3"/>
        <v>0</v>
      </c>
      <c r="BA48" s="428">
        <f>SUM(AJ48:AL48)</f>
        <v>0</v>
      </c>
      <c r="BB48" s="428">
        <f>SUM(AM48:AO48)</f>
        <v>0</v>
      </c>
      <c r="BC48" s="407"/>
      <c r="BD48" s="394">
        <f>SUM(AQ48:AT48)</f>
        <v>0</v>
      </c>
      <c r="BE48" s="394">
        <f>SUM(AU48:AX48)</f>
        <v>0</v>
      </c>
      <c r="BF48" s="394">
        <f>SUM(AY48:BB48)</f>
        <v>0</v>
      </c>
    </row>
    <row r="49" spans="1:58">
      <c r="B49" s="435" t="s">
        <v>145</v>
      </c>
      <c r="C49" s="427"/>
      <c r="D49" s="436">
        <v>2000</v>
      </c>
      <c r="E49" s="437" t="s">
        <v>91</v>
      </c>
      <c r="F49" s="428">
        <f>$D$49</f>
        <v>2000</v>
      </c>
      <c r="G49" s="428">
        <f t="shared" ref="G49:AO49" si="26">$D$49</f>
        <v>2000</v>
      </c>
      <c r="H49" s="428">
        <f t="shared" si="26"/>
        <v>2000</v>
      </c>
      <c r="I49" s="428">
        <f t="shared" si="26"/>
        <v>2000</v>
      </c>
      <c r="J49" s="428">
        <f t="shared" si="26"/>
        <v>2000</v>
      </c>
      <c r="K49" s="428">
        <f t="shared" si="26"/>
        <v>2000</v>
      </c>
      <c r="L49" s="428">
        <f t="shared" si="26"/>
        <v>2000</v>
      </c>
      <c r="M49" s="428">
        <f t="shared" si="26"/>
        <v>2000</v>
      </c>
      <c r="N49" s="428">
        <f t="shared" si="26"/>
        <v>2000</v>
      </c>
      <c r="O49" s="428">
        <f t="shared" si="26"/>
        <v>2000</v>
      </c>
      <c r="P49" s="428">
        <f t="shared" si="26"/>
        <v>2000</v>
      </c>
      <c r="Q49" s="428">
        <f t="shared" si="26"/>
        <v>2000</v>
      </c>
      <c r="R49" s="428">
        <f t="shared" si="26"/>
        <v>2000</v>
      </c>
      <c r="S49" s="428">
        <f t="shared" si="26"/>
        <v>2000</v>
      </c>
      <c r="T49" s="428">
        <f t="shared" si="26"/>
        <v>2000</v>
      </c>
      <c r="U49" s="428">
        <f t="shared" si="26"/>
        <v>2000</v>
      </c>
      <c r="V49" s="428">
        <f t="shared" si="26"/>
        <v>2000</v>
      </c>
      <c r="W49" s="428">
        <f t="shared" si="26"/>
        <v>2000</v>
      </c>
      <c r="X49" s="428">
        <f t="shared" si="26"/>
        <v>2000</v>
      </c>
      <c r="Y49" s="428">
        <f t="shared" si="26"/>
        <v>2000</v>
      </c>
      <c r="Z49" s="428">
        <f t="shared" si="26"/>
        <v>2000</v>
      </c>
      <c r="AA49" s="428">
        <f t="shared" si="26"/>
        <v>2000</v>
      </c>
      <c r="AB49" s="428">
        <f t="shared" si="26"/>
        <v>2000</v>
      </c>
      <c r="AC49" s="428">
        <f t="shared" si="26"/>
        <v>2000</v>
      </c>
      <c r="AD49" s="428">
        <f t="shared" si="26"/>
        <v>2000</v>
      </c>
      <c r="AE49" s="428">
        <f t="shared" si="26"/>
        <v>2000</v>
      </c>
      <c r="AF49" s="428">
        <f t="shared" si="26"/>
        <v>2000</v>
      </c>
      <c r="AG49" s="428">
        <f t="shared" si="26"/>
        <v>2000</v>
      </c>
      <c r="AH49" s="428">
        <f t="shared" si="26"/>
        <v>2000</v>
      </c>
      <c r="AI49" s="428">
        <f t="shared" si="26"/>
        <v>2000</v>
      </c>
      <c r="AJ49" s="428">
        <f t="shared" si="26"/>
        <v>2000</v>
      </c>
      <c r="AK49" s="428">
        <f t="shared" si="26"/>
        <v>2000</v>
      </c>
      <c r="AL49" s="428">
        <f t="shared" si="26"/>
        <v>2000</v>
      </c>
      <c r="AM49" s="428">
        <f t="shared" si="26"/>
        <v>2000</v>
      </c>
      <c r="AN49" s="428">
        <f t="shared" si="26"/>
        <v>2000</v>
      </c>
      <c r="AO49" s="428">
        <f t="shared" si="26"/>
        <v>2000</v>
      </c>
      <c r="AQ49" s="428">
        <f>SUM(F49:H49)</f>
        <v>6000</v>
      </c>
      <c r="AR49" s="428">
        <f>SUM(I49:K49)</f>
        <v>6000</v>
      </c>
      <c r="AS49" s="428">
        <f>SUM(L49:N49)</f>
        <v>6000</v>
      </c>
      <c r="AT49" s="428">
        <f>SUM(O49:Q49)</f>
        <v>6000</v>
      </c>
      <c r="AU49" s="428">
        <f>SUM(R49:T49)</f>
        <v>6000</v>
      </c>
      <c r="AV49" s="428">
        <f>SUM(U49:W49)</f>
        <v>6000</v>
      </c>
      <c r="AW49" s="428">
        <f>SUM(X49:Z49)</f>
        <v>6000</v>
      </c>
      <c r="AX49" s="428">
        <f>SUM(AA49:AC49)</f>
        <v>6000</v>
      </c>
      <c r="AY49" s="428">
        <f t="shared" si="8"/>
        <v>6000</v>
      </c>
      <c r="AZ49" s="428">
        <f t="shared" si="3"/>
        <v>6000</v>
      </c>
      <c r="BA49" s="428">
        <f>SUM(AJ49:AL49)</f>
        <v>6000</v>
      </c>
      <c r="BB49" s="428">
        <f>SUM(AM49:AO49)</f>
        <v>6000</v>
      </c>
      <c r="BC49" s="407"/>
      <c r="BD49" s="394">
        <f>SUM(AQ49:AT49)</f>
        <v>24000</v>
      </c>
      <c r="BE49" s="394">
        <f>SUM(AU49:AX49)</f>
        <v>24000</v>
      </c>
      <c r="BF49" s="394">
        <f>SUM(AY49:BB49)</f>
        <v>24000</v>
      </c>
    </row>
    <row r="50" spans="1:58">
      <c r="B50" s="435" t="s">
        <v>215</v>
      </c>
      <c r="C50" s="427"/>
      <c r="D50" s="427"/>
      <c r="E50" s="427"/>
      <c r="F50" s="430">
        <v>0</v>
      </c>
      <c r="G50" s="430">
        <v>0</v>
      </c>
      <c r="H50" s="430">
        <v>0</v>
      </c>
      <c r="I50" s="430">
        <v>0</v>
      </c>
      <c r="J50" s="430">
        <v>0</v>
      </c>
      <c r="K50" s="430">
        <v>0</v>
      </c>
      <c r="L50" s="430">
        <v>0</v>
      </c>
      <c r="M50" s="430">
        <v>2500</v>
      </c>
      <c r="N50" s="430">
        <v>2500</v>
      </c>
      <c r="O50" s="430">
        <v>2500</v>
      </c>
      <c r="P50" s="430">
        <v>2500</v>
      </c>
      <c r="Q50" s="430">
        <v>2500</v>
      </c>
      <c r="R50" s="430">
        <v>5000</v>
      </c>
      <c r="S50" s="430">
        <v>5000</v>
      </c>
      <c r="T50" s="430">
        <v>5000</v>
      </c>
      <c r="U50" s="430">
        <v>5000</v>
      </c>
      <c r="V50" s="430">
        <v>5000</v>
      </c>
      <c r="W50" s="430">
        <v>5000</v>
      </c>
      <c r="X50" s="430">
        <v>5000</v>
      </c>
      <c r="Y50" s="430">
        <v>5000</v>
      </c>
      <c r="Z50" s="430">
        <v>5000</v>
      </c>
      <c r="AA50" s="430">
        <v>5000</v>
      </c>
      <c r="AB50" s="430">
        <v>5000</v>
      </c>
      <c r="AC50" s="430">
        <v>5000</v>
      </c>
      <c r="AD50" s="430">
        <v>10000</v>
      </c>
      <c r="AE50" s="430">
        <v>10000</v>
      </c>
      <c r="AF50" s="430">
        <v>10000</v>
      </c>
      <c r="AG50" s="430">
        <v>10000</v>
      </c>
      <c r="AH50" s="430">
        <v>10000</v>
      </c>
      <c r="AI50" s="430">
        <v>10000</v>
      </c>
      <c r="AJ50" s="430">
        <v>10000</v>
      </c>
      <c r="AK50" s="430">
        <v>10000</v>
      </c>
      <c r="AL50" s="430">
        <v>10000</v>
      </c>
      <c r="AM50" s="430">
        <v>10000</v>
      </c>
      <c r="AN50" s="430">
        <v>10000</v>
      </c>
      <c r="AO50" s="430">
        <v>10000</v>
      </c>
      <c r="AQ50" s="428">
        <f>SUM(F50:H50)</f>
        <v>0</v>
      </c>
      <c r="AR50" s="428">
        <f>SUM(I50:K50)</f>
        <v>0</v>
      </c>
      <c r="AS50" s="428">
        <f>SUM(L50:N50)</f>
        <v>5000</v>
      </c>
      <c r="AT50" s="428">
        <f>SUM(O50:Q50)</f>
        <v>7500</v>
      </c>
      <c r="AU50" s="428">
        <f>SUM(R50:T50)</f>
        <v>15000</v>
      </c>
      <c r="AV50" s="428">
        <f>SUM(U50:W50)</f>
        <v>15000</v>
      </c>
      <c r="AW50" s="428">
        <f>SUM(X50:Z50)</f>
        <v>15000</v>
      </c>
      <c r="AX50" s="428">
        <f>SUM(AA50:AC50)</f>
        <v>15000</v>
      </c>
      <c r="AY50" s="428">
        <f t="shared" si="8"/>
        <v>30000</v>
      </c>
      <c r="AZ50" s="428">
        <f t="shared" si="3"/>
        <v>30000</v>
      </c>
      <c r="BA50" s="428">
        <f>SUM(AJ50:AL50)</f>
        <v>30000</v>
      </c>
      <c r="BB50" s="428">
        <f>SUM(AM50:AO50)</f>
        <v>30000</v>
      </c>
      <c r="BC50" s="407"/>
      <c r="BD50" s="394">
        <f>SUM(AQ50:AT50)</f>
        <v>12500</v>
      </c>
      <c r="BE50" s="394">
        <f>SUM(AU50:AX50)</f>
        <v>60000</v>
      </c>
      <c r="BF50" s="394">
        <f>SUM(AY50:BB50)</f>
        <v>120000</v>
      </c>
    </row>
    <row r="51" spans="1:58" ht="6" customHeight="1">
      <c r="B51" s="429"/>
      <c r="C51" s="427"/>
      <c r="D51" s="427"/>
      <c r="E51" s="427"/>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c r="AH51" s="430"/>
      <c r="AI51" s="430"/>
      <c r="AJ51" s="430"/>
      <c r="AK51" s="430"/>
      <c r="AL51" s="430"/>
      <c r="AM51" s="430"/>
      <c r="AN51" s="430"/>
      <c r="AO51" s="430"/>
      <c r="AQ51" s="430"/>
      <c r="AR51" s="430"/>
      <c r="AS51" s="430"/>
      <c r="AT51" s="430"/>
      <c r="AU51" s="430"/>
      <c r="AV51" s="430"/>
      <c r="AW51" s="430"/>
      <c r="AX51" s="430"/>
      <c r="AY51" s="428"/>
      <c r="AZ51" s="428"/>
      <c r="BA51" s="428"/>
      <c r="BB51" s="428"/>
      <c r="BC51" s="407"/>
      <c r="BD51" s="448"/>
      <c r="BE51" s="448"/>
      <c r="BF51" s="448"/>
    </row>
    <row r="52" spans="1:58">
      <c r="B52" s="432" t="str">
        <f>"TOTAL "&amp;B47</f>
        <v>TOTAL ONLINE MARKETING</v>
      </c>
      <c r="C52" s="433"/>
      <c r="D52" s="433"/>
      <c r="E52" s="433"/>
      <c r="F52" s="434">
        <f t="shared" ref="F52:AQ52" si="27">SUM(F48:F51)</f>
        <v>2000</v>
      </c>
      <c r="G52" s="434">
        <f>SUM(G48:G51)</f>
        <v>2000</v>
      </c>
      <c r="H52" s="434">
        <f t="shared" si="27"/>
        <v>2000</v>
      </c>
      <c r="I52" s="434">
        <f t="shared" si="27"/>
        <v>2000</v>
      </c>
      <c r="J52" s="434">
        <f t="shared" si="27"/>
        <v>2000</v>
      </c>
      <c r="K52" s="434">
        <f t="shared" si="27"/>
        <v>2000</v>
      </c>
      <c r="L52" s="434">
        <f t="shared" si="27"/>
        <v>2000</v>
      </c>
      <c r="M52" s="434">
        <f t="shared" si="27"/>
        <v>4500</v>
      </c>
      <c r="N52" s="434">
        <f t="shared" si="27"/>
        <v>4500</v>
      </c>
      <c r="O52" s="434">
        <f t="shared" si="27"/>
        <v>4500</v>
      </c>
      <c r="P52" s="434">
        <f t="shared" si="27"/>
        <v>4500</v>
      </c>
      <c r="Q52" s="434">
        <f t="shared" si="27"/>
        <v>4500</v>
      </c>
      <c r="R52" s="434">
        <f t="shared" si="27"/>
        <v>7000</v>
      </c>
      <c r="S52" s="434">
        <f t="shared" si="27"/>
        <v>7000</v>
      </c>
      <c r="T52" s="434">
        <f t="shared" si="27"/>
        <v>7000</v>
      </c>
      <c r="U52" s="434">
        <f t="shared" si="27"/>
        <v>7000</v>
      </c>
      <c r="V52" s="434">
        <f t="shared" si="27"/>
        <v>7000</v>
      </c>
      <c r="W52" s="434">
        <f t="shared" si="27"/>
        <v>7000</v>
      </c>
      <c r="X52" s="434">
        <f t="shared" si="27"/>
        <v>7000</v>
      </c>
      <c r="Y52" s="434">
        <f t="shared" si="27"/>
        <v>7000</v>
      </c>
      <c r="Z52" s="434">
        <f t="shared" si="27"/>
        <v>7000</v>
      </c>
      <c r="AA52" s="434">
        <f t="shared" si="27"/>
        <v>7000</v>
      </c>
      <c r="AB52" s="434">
        <f t="shared" si="27"/>
        <v>7000</v>
      </c>
      <c r="AC52" s="434">
        <f t="shared" si="27"/>
        <v>7000</v>
      </c>
      <c r="AD52" s="434">
        <f t="shared" ref="AD52:AO52" si="28">SUM(AD48:AD51)</f>
        <v>12000</v>
      </c>
      <c r="AE52" s="434">
        <f t="shared" si="28"/>
        <v>12000</v>
      </c>
      <c r="AF52" s="434">
        <f t="shared" si="28"/>
        <v>12000</v>
      </c>
      <c r="AG52" s="434">
        <f t="shared" si="28"/>
        <v>12000</v>
      </c>
      <c r="AH52" s="434">
        <f t="shared" si="28"/>
        <v>12000</v>
      </c>
      <c r="AI52" s="434">
        <f t="shared" si="28"/>
        <v>12000</v>
      </c>
      <c r="AJ52" s="434">
        <f t="shared" si="28"/>
        <v>12000</v>
      </c>
      <c r="AK52" s="434">
        <f t="shared" si="28"/>
        <v>12000</v>
      </c>
      <c r="AL52" s="434">
        <f t="shared" si="28"/>
        <v>12000</v>
      </c>
      <c r="AM52" s="434">
        <f t="shared" si="28"/>
        <v>12000</v>
      </c>
      <c r="AN52" s="434">
        <f t="shared" si="28"/>
        <v>12000</v>
      </c>
      <c r="AO52" s="434">
        <f t="shared" si="28"/>
        <v>12000</v>
      </c>
      <c r="AQ52" s="434">
        <f t="shared" si="27"/>
        <v>6000</v>
      </c>
      <c r="AR52" s="434">
        <f t="shared" ref="AR52:AX52" si="29">SUM(AR48:AR51)</f>
        <v>6000</v>
      </c>
      <c r="AS52" s="434">
        <f t="shared" si="29"/>
        <v>11000</v>
      </c>
      <c r="AT52" s="434">
        <f t="shared" si="29"/>
        <v>13500</v>
      </c>
      <c r="AU52" s="434">
        <f t="shared" si="29"/>
        <v>21000</v>
      </c>
      <c r="AV52" s="434">
        <f t="shared" si="29"/>
        <v>21000</v>
      </c>
      <c r="AW52" s="434">
        <f t="shared" si="29"/>
        <v>21000</v>
      </c>
      <c r="AX52" s="434">
        <f t="shared" si="29"/>
        <v>21000</v>
      </c>
      <c r="AY52" s="434">
        <f t="shared" si="8"/>
        <v>36000</v>
      </c>
      <c r="AZ52" s="434">
        <f t="shared" si="3"/>
        <v>36000</v>
      </c>
      <c r="BA52" s="434">
        <f>SUM(AJ52:AL52)</f>
        <v>36000</v>
      </c>
      <c r="BB52" s="434">
        <f>SUM(AM52:AO52)</f>
        <v>36000</v>
      </c>
      <c r="BC52" s="407"/>
      <c r="BD52" s="449">
        <f>SUM(AQ52:AT52)</f>
        <v>36500</v>
      </c>
      <c r="BE52" s="449">
        <f>SUM(AU52:AX52)</f>
        <v>84000</v>
      </c>
      <c r="BF52" s="449">
        <f>SUM(AY52:BB52)</f>
        <v>144000</v>
      </c>
    </row>
    <row r="53" spans="1:58" s="83" customFormat="1" ht="12" customHeight="1">
      <c r="A53" s="32"/>
      <c r="B53" s="424"/>
      <c r="C53" s="424"/>
      <c r="D53" s="424"/>
      <c r="E53" s="87"/>
      <c r="F53" s="88"/>
      <c r="G53" s="87"/>
      <c r="H53" s="87"/>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1"/>
      <c r="AQ53" s="86"/>
      <c r="AR53" s="86"/>
      <c r="AS53" s="86"/>
      <c r="AT53" s="86"/>
      <c r="AU53" s="86"/>
      <c r="AV53" s="86"/>
      <c r="AW53" s="86"/>
      <c r="AX53" s="86"/>
      <c r="AY53" s="428"/>
      <c r="AZ53" s="86"/>
      <c r="BA53" s="86"/>
      <c r="BB53" s="86"/>
      <c r="BC53" s="407"/>
      <c r="BD53" s="450"/>
      <c r="BE53" s="450"/>
      <c r="BF53" s="450"/>
    </row>
    <row r="54" spans="1:58" s="83" customFormat="1" ht="12" customHeight="1" thickBot="1">
      <c r="A54" s="32"/>
      <c r="B54" s="440" t="str">
        <f>"TOTAL "&amp;B4&amp;" EXPENSES"</f>
        <v>TOTAL MARKETING EXPENSES</v>
      </c>
      <c r="C54" s="441"/>
      <c r="D54" s="441"/>
      <c r="E54" s="442"/>
      <c r="F54" s="443">
        <f t="shared" ref="F54:AN54" si="30">F12+F18+F26+F33+F39+F45+F52</f>
        <v>7000</v>
      </c>
      <c r="G54" s="443">
        <f>G12+G18+G26+G33+G39+G45+G52</f>
        <v>7000</v>
      </c>
      <c r="H54" s="443">
        <f t="shared" si="30"/>
        <v>48490</v>
      </c>
      <c r="I54" s="443">
        <f t="shared" si="30"/>
        <v>20490</v>
      </c>
      <c r="J54" s="443">
        <f t="shared" si="30"/>
        <v>20490</v>
      </c>
      <c r="K54" s="443">
        <f t="shared" si="30"/>
        <v>45490</v>
      </c>
      <c r="L54" s="443">
        <f t="shared" si="30"/>
        <v>36980</v>
      </c>
      <c r="M54" s="443">
        <f t="shared" si="30"/>
        <v>36480</v>
      </c>
      <c r="N54" s="443">
        <f t="shared" si="30"/>
        <v>73026.25</v>
      </c>
      <c r="O54" s="443">
        <f t="shared" si="30"/>
        <v>45026.25</v>
      </c>
      <c r="P54" s="443">
        <f t="shared" si="30"/>
        <v>45026.25</v>
      </c>
      <c r="Q54" s="443">
        <f t="shared" si="30"/>
        <v>70026.25</v>
      </c>
      <c r="R54" s="443">
        <f t="shared" si="30"/>
        <v>55026.25</v>
      </c>
      <c r="S54" s="443">
        <f t="shared" si="30"/>
        <v>66572.5</v>
      </c>
      <c r="T54" s="443">
        <f t="shared" si="30"/>
        <v>88928.45</v>
      </c>
      <c r="U54" s="443">
        <f t="shared" si="30"/>
        <v>63928.45</v>
      </c>
      <c r="V54" s="443">
        <f t="shared" si="30"/>
        <v>63928.45</v>
      </c>
      <c r="W54" s="443">
        <f t="shared" si="30"/>
        <v>88928.45</v>
      </c>
      <c r="X54" s="443">
        <f t="shared" si="30"/>
        <v>64284.399999999994</v>
      </c>
      <c r="Y54" s="443">
        <f t="shared" si="30"/>
        <v>75830.649999999994</v>
      </c>
      <c r="Z54" s="443">
        <f t="shared" si="30"/>
        <v>109584.53750000001</v>
      </c>
      <c r="AA54" s="443">
        <f>AA12+AA18+AA26+AA33+AA39+AA45+AA52</f>
        <v>81584.537500000006</v>
      </c>
      <c r="AB54" s="443">
        <f t="shared" si="30"/>
        <v>81584.537500000006</v>
      </c>
      <c r="AC54" s="443">
        <f t="shared" si="30"/>
        <v>106584.53750000001</v>
      </c>
      <c r="AD54" s="443">
        <f t="shared" si="30"/>
        <v>86584.537500000006</v>
      </c>
      <c r="AE54" s="443">
        <f t="shared" si="30"/>
        <v>86792.175000000003</v>
      </c>
      <c r="AF54" s="443">
        <f t="shared" si="30"/>
        <v>122349.675</v>
      </c>
      <c r="AG54" s="443">
        <f t="shared" si="30"/>
        <v>94349.675000000003</v>
      </c>
      <c r="AH54" s="443">
        <f t="shared" si="30"/>
        <v>94349.675000000003</v>
      </c>
      <c r="AI54" s="443">
        <f t="shared" si="30"/>
        <v>119349.675</v>
      </c>
      <c r="AJ54" s="443">
        <f t="shared" si="30"/>
        <v>94349.675000000003</v>
      </c>
      <c r="AK54" s="443">
        <f t="shared" si="30"/>
        <v>94557.3125</v>
      </c>
      <c r="AL54" s="443">
        <f t="shared" si="30"/>
        <v>130322.45000000001</v>
      </c>
      <c r="AM54" s="443">
        <f t="shared" si="30"/>
        <v>102322.45000000001</v>
      </c>
      <c r="AN54" s="443">
        <f t="shared" si="30"/>
        <v>102322.45000000001</v>
      </c>
      <c r="AO54" s="443">
        <f>AO12+AO18+AO26+AO33+AO39+AO45+AO52</f>
        <v>127322.45000000001</v>
      </c>
      <c r="AP54" s="17"/>
      <c r="AQ54" s="443">
        <f>AQ12+AQ18+AQ26+AQ33+AQ39+AQ45+AQ52</f>
        <v>62490</v>
      </c>
      <c r="AR54" s="443">
        <f>AR12+AR18+AR26+AR33+AR39+AR45+AR52</f>
        <v>86470</v>
      </c>
      <c r="AS54" s="443">
        <f t="shared" ref="AS54:AW54" si="31">AS12+AS18+AS26+AS33+AS39+AS45+AS52</f>
        <v>146486.25</v>
      </c>
      <c r="AT54" s="443">
        <f t="shared" si="31"/>
        <v>160078.75</v>
      </c>
      <c r="AU54" s="443">
        <f t="shared" si="31"/>
        <v>210527.19999999998</v>
      </c>
      <c r="AV54" s="443">
        <f t="shared" si="31"/>
        <v>216785.35</v>
      </c>
      <c r="AW54" s="443">
        <f t="shared" si="31"/>
        <v>249699.58749999999</v>
      </c>
      <c r="AX54" s="443">
        <f>AX12+AX18+AX26+AX33+AX39+AX45+AX52</f>
        <v>269753.61249999999</v>
      </c>
      <c r="AY54" s="443">
        <f t="shared" si="8"/>
        <v>295726.38750000001</v>
      </c>
      <c r="AZ54" s="443">
        <f>AZ12+AZ18+AZ26+AZ33+AZ39+AZ45+AZ52</f>
        <v>308049.02500000002</v>
      </c>
      <c r="BA54" s="443">
        <f>BA12+BA18+BA26+BA33+BA39+BA45+BA52</f>
        <v>319229.4375</v>
      </c>
      <c r="BB54" s="443">
        <f>BB12+BB18+BB26+BB33+BB39+BB45+BB52</f>
        <v>331967.34999999998</v>
      </c>
      <c r="BC54" s="451"/>
      <c r="BD54" s="443">
        <f>BD12+BD18+BD26+BD33+BD39+BD45+BD52</f>
        <v>455525</v>
      </c>
      <c r="BE54" s="443">
        <f>BE12+BE18+BE26+BE33+BE39+BE45+BE52</f>
        <v>946765.75</v>
      </c>
      <c r="BF54" s="443">
        <f>BF12+BF18+BF26+BF33+BF39+BF45+BF52</f>
        <v>1254972.2000000002</v>
      </c>
    </row>
    <row r="55" spans="1:58" s="83" customFormat="1" ht="12" customHeight="1" thickTop="1">
      <c r="A55" s="32"/>
      <c r="B55" s="424"/>
      <c r="C55" s="424"/>
      <c r="D55" s="424"/>
      <c r="E55" s="87"/>
      <c r="F55" s="88"/>
      <c r="G55" s="87"/>
      <c r="H55" s="87"/>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1"/>
      <c r="AQ55" s="86"/>
      <c r="AR55" s="86"/>
      <c r="AS55" s="86"/>
      <c r="AT55" s="86"/>
      <c r="AU55" s="86"/>
      <c r="AV55" s="86"/>
      <c r="AW55" s="86"/>
      <c r="AX55" s="86"/>
      <c r="BC55" s="407"/>
      <c r="BD55" s="452"/>
      <c r="BE55" s="452"/>
      <c r="BF55" s="452"/>
    </row>
    <row r="56" spans="1:58">
      <c r="BC56" s="407"/>
      <c r="BD56" s="453"/>
      <c r="BE56" s="453"/>
      <c r="BF56" s="453"/>
    </row>
    <row r="57" spans="1:58">
      <c r="BC57" s="407"/>
      <c r="BD57" s="453"/>
      <c r="BE57" s="453"/>
      <c r="BF57" s="453"/>
    </row>
    <row r="58" spans="1:58">
      <c r="BC58" s="407"/>
      <c r="BD58" s="83"/>
      <c r="BE58" s="83"/>
      <c r="BF58" s="83"/>
    </row>
    <row r="59" spans="1:58">
      <c r="BC59" s="407"/>
    </row>
    <row r="60" spans="1:58">
      <c r="BC60" s="407"/>
    </row>
    <row r="61" spans="1:58">
      <c r="BC61" s="407"/>
    </row>
  </sheetData>
  <pageMargins left="0.2" right="0.2" top="0.45" bottom="0.55000000000000004" header="0.17" footer="0.24"/>
  <pageSetup scale="60" fitToWidth="2" fitToHeight="0" orientation="landscape" horizontalDpi="4294967292" verticalDpi="4294967292" r:id="rId1"/>
  <headerFooter>
    <oddFooter>&amp;CCONFIDENTIAL</oddFooter>
  </headerFooter>
  <colBreaks count="2" manualBreakCount="2">
    <brk id="17" max="1048575" man="1"/>
    <brk id="4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vt:lpstr>
      <vt:lpstr>Instructions</vt:lpstr>
      <vt:lpstr>Model &amp; Metrics</vt:lpstr>
      <vt:lpstr>Reporting</vt:lpstr>
      <vt:lpstr>Actual vs. Budget</vt:lpstr>
      <vt:lpstr>Waterfall Charts</vt:lpstr>
      <vt:lpstr>Medical Device Revenue</vt:lpstr>
      <vt:lpstr>Sales</vt:lpstr>
      <vt:lpstr>Marketing</vt:lpstr>
      <vt:lpstr>R&amp;D</vt:lpstr>
      <vt:lpstr>G&amp;A</vt:lpstr>
      <vt:lpstr>Trials</vt:lpstr>
      <vt:lpstr>Staffing</vt:lpstr>
      <vt:lpstr>Cover!Print_Area</vt:lpstr>
      <vt:lpstr>'G&amp;A'!Print_Area</vt:lpstr>
      <vt:lpstr>Marketing!Print_Area</vt:lpstr>
      <vt:lpstr>'Medical Device Revenue'!Print_Area</vt:lpstr>
      <vt:lpstr>'Model &amp; Metrics'!Print_Area</vt:lpstr>
      <vt:lpstr>'R&amp;D'!Print_Area</vt:lpstr>
      <vt:lpstr>Sales!Print_Area</vt:lpstr>
      <vt:lpstr>Staffing!Print_Area</vt:lpstr>
      <vt:lpstr>Trials!Print_Area</vt:lpstr>
      <vt:lpstr>'G&amp;A'!Print_Titles</vt:lpstr>
      <vt:lpstr>Marketing!Print_Titles</vt:lpstr>
      <vt:lpstr>'Medical Device Revenue'!Print_Titles</vt:lpstr>
      <vt:lpstr>'Model &amp; Metrics'!Print_Titles</vt:lpstr>
      <vt:lpstr>'R&amp;D'!Print_Titles</vt:lpstr>
      <vt:lpstr>Sales!Print_Titles</vt:lpstr>
      <vt:lpstr>Staffing!Print_Titles</vt:lpstr>
      <vt:lpstr>Trials!Print_Titles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2020-10-26T14:13:06Z</dcterms:created>
  <dcterms:modified xsi:type="dcterms:W3CDTF">2020-10-26T14:13:17Z</dcterms:modified>
</cp:coreProperties>
</file>