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xr:revisionPtr revIDLastSave="0" documentId="13_ncr:1_{36CEAD2C-AF0D-418D-99FC-5063363D25AD}" xr6:coauthVersionLast="47" xr6:coauthVersionMax="47" xr10:uidLastSave="{00000000-0000-0000-0000-000000000000}"/>
  <bookViews>
    <workbookView xWindow="-120" yWindow="-120" windowWidth="38640" windowHeight="21120" xr2:uid="{00000000-000D-0000-FFFF-FFFF00000000}"/>
  </bookViews>
  <sheets>
    <sheet name="Instructions" sheetId="5" r:id="rId1"/>
    <sheet name="1. Option Policy Matrix" sheetId="2" r:id="rId2"/>
    <sheet name="2. Option Pool Budget" sheetId="1" r:id="rId3"/>
    <sheet name="3. Board Option Grant Approval" sheetId="4" r:id="rId4"/>
  </sheets>
  <definedNames>
    <definedName name="_xlnm.Print_Area" localSheetId="3">'3. Board Option Grant Approval'!$B$1:$Q$44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8" i="4" l="1"/>
  <c r="M44" i="4"/>
  <c r="M40" i="4"/>
  <c r="E36" i="4"/>
  <c r="E35" i="4"/>
  <c r="E38" i="4" s="1"/>
  <c r="K31" i="4"/>
  <c r="I31" i="4"/>
  <c r="G31" i="4"/>
  <c r="M30" i="4"/>
  <c r="O30" i="4" s="1"/>
  <c r="E30" i="4"/>
  <c r="C30" i="4"/>
  <c r="B30" i="4"/>
  <c r="E29" i="4"/>
  <c r="M29" i="4" s="1"/>
  <c r="O29" i="4" s="1"/>
  <c r="C29" i="4"/>
  <c r="B29" i="4"/>
  <c r="E28" i="4"/>
  <c r="M28" i="4" s="1"/>
  <c r="O28" i="4" s="1"/>
  <c r="C28" i="4"/>
  <c r="B28" i="4"/>
  <c r="E27" i="4"/>
  <c r="M27" i="4" s="1"/>
  <c r="O27" i="4" s="1"/>
  <c r="C27" i="4"/>
  <c r="B27" i="4"/>
  <c r="M26" i="4"/>
  <c r="O26" i="4" s="1"/>
  <c r="E26" i="4"/>
  <c r="C26" i="4"/>
  <c r="B26" i="4"/>
  <c r="E25" i="4"/>
  <c r="M25" i="4" s="1"/>
  <c r="O25" i="4" s="1"/>
  <c r="C25" i="4"/>
  <c r="B25" i="4"/>
  <c r="E24" i="4"/>
  <c r="M24" i="4" s="1"/>
  <c r="O24" i="4" s="1"/>
  <c r="C24" i="4"/>
  <c r="B24" i="4"/>
  <c r="E23" i="4"/>
  <c r="M23" i="4" s="1"/>
  <c r="O23" i="4" s="1"/>
  <c r="C23" i="4"/>
  <c r="B23" i="4"/>
  <c r="M22" i="4"/>
  <c r="O22" i="4" s="1"/>
  <c r="E22" i="4"/>
  <c r="C22" i="4"/>
  <c r="B22" i="4"/>
  <c r="E21" i="4"/>
  <c r="M21" i="4" s="1"/>
  <c r="C21" i="4"/>
  <c r="B21" i="4"/>
  <c r="K17" i="4"/>
  <c r="K16" i="4"/>
  <c r="K15" i="4"/>
  <c r="K14" i="4"/>
  <c r="K13" i="4"/>
  <c r="K12" i="4"/>
  <c r="K11" i="4"/>
  <c r="K10" i="4"/>
  <c r="K9" i="4"/>
  <c r="K8" i="4"/>
  <c r="B50" i="1"/>
  <c r="T49" i="1"/>
  <c r="S49" i="1"/>
  <c r="I49" i="1"/>
  <c r="H49" i="1"/>
  <c r="G49" i="1"/>
  <c r="K49" i="1" s="1"/>
  <c r="B49" i="1"/>
  <c r="T48" i="1"/>
  <c r="T51" i="1" s="1"/>
  <c r="S48" i="1"/>
  <c r="S51" i="1" s="1"/>
  <c r="I48" i="1"/>
  <c r="G36" i="4" s="1"/>
  <c r="H48" i="1"/>
  <c r="K36" i="4" s="1"/>
  <c r="G48" i="1"/>
  <c r="K48" i="1" s="1"/>
  <c r="K51" i="1" s="1"/>
  <c r="B48" i="1"/>
  <c r="B44" i="1"/>
  <c r="T43" i="1"/>
  <c r="S43" i="1"/>
  <c r="I43" i="1"/>
  <c r="G37" i="4" s="1"/>
  <c r="H43" i="1"/>
  <c r="K37" i="4" s="1"/>
  <c r="G43" i="1"/>
  <c r="I37" i="4" s="1"/>
  <c r="M37" i="4" s="1"/>
  <c r="B43" i="1"/>
  <c r="T42" i="1"/>
  <c r="T45" i="1" s="1"/>
  <c r="S42" i="1"/>
  <c r="S45" i="1" s="1"/>
  <c r="K42" i="1"/>
  <c r="I42" i="1"/>
  <c r="I45" i="1" s="1"/>
  <c r="H42" i="1"/>
  <c r="K35" i="4" s="1"/>
  <c r="G42" i="1"/>
  <c r="I35" i="4" s="1"/>
  <c r="B42" i="1"/>
  <c r="T38" i="1"/>
  <c r="S38" i="1"/>
  <c r="I38" i="1"/>
  <c r="H38" i="1"/>
  <c r="G38" i="1"/>
  <c r="U37" i="1"/>
  <c r="V37" i="1" s="1"/>
  <c r="J37" i="1"/>
  <c r="K37" i="1" s="1"/>
  <c r="U36" i="1"/>
  <c r="V36" i="1" s="1"/>
  <c r="J36" i="1"/>
  <c r="K36" i="1" s="1"/>
  <c r="U35" i="1"/>
  <c r="V35" i="1" s="1"/>
  <c r="J35" i="1"/>
  <c r="J49" i="1" s="1"/>
  <c r="U34" i="1"/>
  <c r="V34" i="1" s="1"/>
  <c r="J34" i="1"/>
  <c r="K34" i="1" s="1"/>
  <c r="U33" i="1"/>
  <c r="V33" i="1" s="1"/>
  <c r="J33" i="1"/>
  <c r="J48" i="1" s="1"/>
  <c r="J51" i="1" s="1"/>
  <c r="U31" i="1"/>
  <c r="V31" i="1" s="1"/>
  <c r="J31" i="1"/>
  <c r="K31" i="1" s="1"/>
  <c r="U30" i="1"/>
  <c r="V30" i="1" s="1"/>
  <c r="J30" i="1"/>
  <c r="K30" i="1" s="1"/>
  <c r="U29" i="1"/>
  <c r="V29" i="1" s="1"/>
  <c r="J29" i="1"/>
  <c r="J43" i="1" s="1"/>
  <c r="U28" i="1"/>
  <c r="V28" i="1" s="1"/>
  <c r="J28" i="1"/>
  <c r="K28" i="1" s="1"/>
  <c r="U27" i="1"/>
  <c r="V27" i="1" s="1"/>
  <c r="J27" i="1"/>
  <c r="K27" i="1" s="1"/>
  <c r="U26" i="1"/>
  <c r="V26" i="1" s="1"/>
  <c r="J26" i="1"/>
  <c r="K26" i="1" s="1"/>
  <c r="U25" i="1"/>
  <c r="V25" i="1" s="1"/>
  <c r="J25" i="1"/>
  <c r="K25" i="1" s="1"/>
  <c r="U24" i="1"/>
  <c r="V24" i="1" s="1"/>
  <c r="J24" i="1"/>
  <c r="K24" i="1" s="1"/>
  <c r="U22" i="1"/>
  <c r="V22" i="1" s="1"/>
  <c r="J22" i="1"/>
  <c r="K22" i="1" s="1"/>
  <c r="U21" i="1"/>
  <c r="V21" i="1" s="1"/>
  <c r="J21" i="1"/>
  <c r="K21" i="1" s="1"/>
  <c r="U20" i="1"/>
  <c r="V20" i="1" s="1"/>
  <c r="J20" i="1"/>
  <c r="K20" i="1" s="1"/>
  <c r="U19" i="1"/>
  <c r="V19" i="1" s="1"/>
  <c r="J19" i="1"/>
  <c r="K19" i="1" s="1"/>
  <c r="U17" i="1"/>
  <c r="V17" i="1" s="1"/>
  <c r="J17" i="1"/>
  <c r="K17" i="1" s="1"/>
  <c r="U16" i="1"/>
  <c r="V16" i="1" s="1"/>
  <c r="J16" i="1"/>
  <c r="K16" i="1" s="1"/>
  <c r="U15" i="1"/>
  <c r="V15" i="1" s="1"/>
  <c r="J15" i="1"/>
  <c r="K15" i="1" s="1"/>
  <c r="U14" i="1"/>
  <c r="V14" i="1" s="1"/>
  <c r="J14" i="1"/>
  <c r="K14" i="1" s="1"/>
  <c r="U13" i="1"/>
  <c r="U42" i="1" s="1"/>
  <c r="J13" i="1"/>
  <c r="J42" i="1" s="1"/>
  <c r="J45" i="1" s="1"/>
  <c r="C7" i="1"/>
  <c r="V42" i="1" l="1"/>
  <c r="P37" i="4"/>
  <c r="O37" i="4"/>
  <c r="P22" i="1"/>
  <c r="O22" i="1" s="1"/>
  <c r="N22" i="1"/>
  <c r="M22" i="1" s="1"/>
  <c r="P31" i="1"/>
  <c r="O31" i="1" s="1"/>
  <c r="N31" i="1"/>
  <c r="M31" i="1" s="1"/>
  <c r="M35" i="4"/>
  <c r="K38" i="4"/>
  <c r="P27" i="1"/>
  <c r="O27" i="1" s="1"/>
  <c r="N27" i="1"/>
  <c r="M27" i="1" s="1"/>
  <c r="P34" i="1"/>
  <c r="O34" i="1" s="1"/>
  <c r="O50" i="1" s="1"/>
  <c r="P50" i="1" s="1"/>
  <c r="N34" i="1"/>
  <c r="M34" i="1" s="1"/>
  <c r="M50" i="1" s="1"/>
  <c r="N50" i="1" s="1"/>
  <c r="P17" i="1"/>
  <c r="O17" i="1" s="1"/>
  <c r="N17" i="1"/>
  <c r="M17" i="1" s="1"/>
  <c r="P36" i="1"/>
  <c r="O36" i="1" s="1"/>
  <c r="N36" i="1"/>
  <c r="M36" i="1" s="1"/>
  <c r="M31" i="4"/>
  <c r="O21" i="4"/>
  <c r="O31" i="4" s="1"/>
  <c r="P14" i="1"/>
  <c r="O14" i="1" s="1"/>
  <c r="N14" i="1"/>
  <c r="M14" i="1" s="1"/>
  <c r="P19" i="1"/>
  <c r="O19" i="1" s="1"/>
  <c r="N19" i="1"/>
  <c r="M19" i="1" s="1"/>
  <c r="P24" i="1"/>
  <c r="O24" i="1" s="1"/>
  <c r="N24" i="1"/>
  <c r="M24" i="1" s="1"/>
  <c r="P28" i="1"/>
  <c r="O28" i="1" s="1"/>
  <c r="N28" i="1"/>
  <c r="M28" i="1" s="1"/>
  <c r="P37" i="1"/>
  <c r="O37" i="1" s="1"/>
  <c r="N37" i="1"/>
  <c r="M37" i="1" s="1"/>
  <c r="P15" i="1"/>
  <c r="O15" i="1" s="1"/>
  <c r="N15" i="1"/>
  <c r="M15" i="1" s="1"/>
  <c r="P20" i="1"/>
  <c r="O20" i="1" s="1"/>
  <c r="N20" i="1"/>
  <c r="M20" i="1" s="1"/>
  <c r="P25" i="1"/>
  <c r="O25" i="1" s="1"/>
  <c r="N25" i="1"/>
  <c r="M25" i="1" s="1"/>
  <c r="P16" i="1"/>
  <c r="O16" i="1" s="1"/>
  <c r="N16" i="1"/>
  <c r="M16" i="1" s="1"/>
  <c r="P21" i="1"/>
  <c r="O21" i="1" s="1"/>
  <c r="N21" i="1"/>
  <c r="M21" i="1" s="1"/>
  <c r="P26" i="1"/>
  <c r="O26" i="1" s="1"/>
  <c r="N26" i="1"/>
  <c r="M26" i="1" s="1"/>
  <c r="P30" i="1"/>
  <c r="O30" i="1" s="1"/>
  <c r="N30" i="1"/>
  <c r="M30" i="1" s="1"/>
  <c r="K33" i="1"/>
  <c r="K35" i="1"/>
  <c r="C35" i="4"/>
  <c r="G51" i="1"/>
  <c r="O40" i="4"/>
  <c r="J38" i="1"/>
  <c r="U38" i="1"/>
  <c r="V38" i="1" s="1"/>
  <c r="U49" i="1"/>
  <c r="V49" i="1" s="1"/>
  <c r="H51" i="1"/>
  <c r="E31" i="4"/>
  <c r="G35" i="4"/>
  <c r="G38" i="4" s="1"/>
  <c r="C36" i="4"/>
  <c r="P40" i="4"/>
  <c r="K29" i="1"/>
  <c r="G45" i="1"/>
  <c r="I51" i="1"/>
  <c r="K13" i="1"/>
  <c r="U43" i="1"/>
  <c r="V43" i="1" s="1"/>
  <c r="H45" i="1"/>
  <c r="U48" i="1"/>
  <c r="C37" i="4"/>
  <c r="Q37" i="4" s="1"/>
  <c r="I36" i="4"/>
  <c r="M36" i="4" s="1"/>
  <c r="K43" i="1"/>
  <c r="K45" i="1" s="1"/>
  <c r="V13" i="1"/>
  <c r="J39" i="1" l="1"/>
  <c r="K39" i="1" s="1"/>
  <c r="K38" i="1"/>
  <c r="V48" i="1"/>
  <c r="V51" i="1" s="1"/>
  <c r="U51" i="1"/>
  <c r="M44" i="1"/>
  <c r="N44" i="1" s="1"/>
  <c r="I38" i="4"/>
  <c r="C38" i="4"/>
  <c r="O44" i="1"/>
  <c r="P44" i="1" s="1"/>
  <c r="P35" i="4"/>
  <c r="O35" i="4"/>
  <c r="M38" i="4"/>
  <c r="Q35" i="4"/>
  <c r="Q36" i="4"/>
  <c r="P36" i="4"/>
  <c r="O36" i="4"/>
  <c r="P29" i="1"/>
  <c r="O29" i="1" s="1"/>
  <c r="O43" i="1" s="1"/>
  <c r="P43" i="1" s="1"/>
  <c r="N29" i="1"/>
  <c r="M29" i="1" s="1"/>
  <c r="M43" i="1" s="1"/>
  <c r="N43" i="1" s="1"/>
  <c r="P35" i="1"/>
  <c r="O35" i="1" s="1"/>
  <c r="O49" i="1" s="1"/>
  <c r="P49" i="1" s="1"/>
  <c r="N35" i="1"/>
  <c r="M35" i="1" s="1"/>
  <c r="M49" i="1" s="1"/>
  <c r="N49" i="1" s="1"/>
  <c r="P13" i="1"/>
  <c r="O13" i="1" s="1"/>
  <c r="N13" i="1"/>
  <c r="M13" i="1" s="1"/>
  <c r="P33" i="1"/>
  <c r="O33" i="1" s="1"/>
  <c r="O48" i="1" s="1"/>
  <c r="N33" i="1"/>
  <c r="M33" i="1" s="1"/>
  <c r="M48" i="1" s="1"/>
  <c r="V45" i="1"/>
  <c r="U45" i="1"/>
  <c r="P48" i="1" l="1"/>
  <c r="P51" i="1" s="1"/>
  <c r="O51" i="1"/>
  <c r="M38" i="1"/>
  <c r="M42" i="1"/>
  <c r="O38" i="1"/>
  <c r="O42" i="1"/>
  <c r="P38" i="4"/>
  <c r="O38" i="4"/>
  <c r="M42" i="4"/>
  <c r="M51" i="1"/>
  <c r="N48" i="1"/>
  <c r="N51" i="1" s="1"/>
  <c r="P38" i="1" l="1"/>
  <c r="O39" i="1"/>
  <c r="P39" i="1" s="1"/>
  <c r="N42" i="1"/>
  <c r="N45" i="1" s="1"/>
  <c r="M45" i="1"/>
  <c r="P42" i="4"/>
  <c r="O42" i="4"/>
  <c r="M39" i="1"/>
  <c r="N39" i="1" s="1"/>
  <c r="N38" i="1"/>
  <c r="P42" i="1"/>
  <c r="P45" i="1" s="1"/>
  <c r="O45" i="1"/>
</calcChain>
</file>

<file path=xl/sharedStrings.xml><?xml version="1.0" encoding="utf-8"?>
<sst xmlns="http://schemas.openxmlformats.org/spreadsheetml/2006/main" count="289" uniqueCount="150">
  <si>
    <t>OPTION GRANT WORKBOOK:  MATRIX, BUDGET, &amp; BOARD APPROVAL TEMPLATE</t>
  </si>
  <si>
    <t>OVERVIEW</t>
  </si>
  <si>
    <t xml:space="preserve">This Option Grant workbook is intended to help VC-backed companies manage their stock option grant policy, budget, and approvals.   </t>
  </si>
  <si>
    <t>It is NOT intended to be an Option Ledger that tracks option vesting, pricing, or exercise  – as such information is best stored alongside</t>
  </si>
  <si>
    <t xml:space="preserve"> a separate Capitalization Table workbook or in Equity Management software (i.e. Carta).</t>
  </si>
  <si>
    <t>COLOR CODING</t>
  </si>
  <si>
    <t>TAB 1 – OPTION POLICY MATRIX</t>
  </si>
  <si>
    <t>Table for documenting the company's current option grant policy (size range and vesting schedule) for various levels of new hires, independent board members, and advisors.</t>
  </si>
  <si>
    <t>A policy matrix helps ensure relative consistency of initial grants between comparable individuals.   As a company's valuation increases over time, its option policy matrix may also change accordingly.</t>
  </si>
  <si>
    <t>As a company ages and employees start to receive follow-on grants, it should create a separate policy matrix for those types of grants.</t>
  </si>
  <si>
    <t>Exceptions can be made on a case-by-case basis, but significant exceptions are generally limited to executives and should prompt a broader board discussion about the individual grant.</t>
  </si>
  <si>
    <t>TAB 2 – OPTION POOL BUDGET</t>
  </si>
  <si>
    <t xml:space="preserve">Table for tracking and forecasting total number of shares (and FD%) granted out of a company's option pool.   </t>
  </si>
  <si>
    <t>NOT meant to serve as an Option Ledger for tracking grant-specific pricing, status, etc.</t>
  </si>
  <si>
    <t>TAB 3 – BOARD OPTION GRANT APPROVAL</t>
  </si>
  <si>
    <t>Template for presenting proposed option grants to Board of Directors for inclusion in board meeting packets.</t>
  </si>
  <si>
    <t>Provides necessary detail and context required for board discussion, motions, and minutes.</t>
  </si>
  <si>
    <t>&gt;&gt; Download other helpful resources for entrepreneurs</t>
  </si>
  <si>
    <t xml:space="preserve">These materials and the information provided herein are (i) for informational and discussion purposes only and are not intended to be, and shall not be regarded or construed as, a recommendation for a transaction or investment or financial, tax, legal, or other advice of any kind, and (ii) subject to various disclaimers and limitations that are set forth in our Terms of Use. By accessing these materials and the information provided herein, you agree to our Terms of Use, including, without limitation, all of the disclaimers and limitations set forth therein. </t>
  </si>
  <si>
    <t>https://www.s3vc.com/terms-of-use</t>
  </si>
  <si>
    <t>OPTION POLICY MATRIX</t>
  </si>
  <si>
    <t>Confidential</t>
  </si>
  <si>
    <t>NEW HIRE GRANT POLICY</t>
  </si>
  <si>
    <t>Grantee</t>
  </si>
  <si>
    <r>
      <t>Size</t>
    </r>
    <r>
      <rPr>
        <sz val="11"/>
        <rFont val="Calibri"/>
        <family val="2"/>
      </rPr>
      <t xml:space="preserve"> (% FD Securities)</t>
    </r>
  </si>
  <si>
    <r>
      <t xml:space="preserve">Vesting </t>
    </r>
    <r>
      <rPr>
        <sz val="11"/>
        <rFont val="Calibri"/>
        <family val="2"/>
      </rPr>
      <t>(Years)</t>
    </r>
  </si>
  <si>
    <t>Level</t>
  </si>
  <si>
    <t>Low</t>
  </si>
  <si>
    <t>High</t>
  </si>
  <si>
    <t>Term</t>
  </si>
  <si>
    <t>Cliff</t>
  </si>
  <si>
    <t>&lt;Level 1&gt;</t>
  </si>
  <si>
    <t>&lt;Level 2&gt;</t>
  </si>
  <si>
    <t>&lt;Level 3&gt;</t>
  </si>
  <si>
    <t>&lt;Level 4&gt;</t>
  </si>
  <si>
    <t>&lt;Level 5&gt;</t>
  </si>
  <si>
    <t>&lt;Level 6&gt;</t>
  </si>
  <si>
    <t>&lt;Level 7&gt;</t>
  </si>
  <si>
    <t>&lt;Level 8&gt;</t>
  </si>
  <si>
    <t>&lt;Level A&gt;</t>
  </si>
  <si>
    <t>&lt;Level B&gt;</t>
  </si>
  <si>
    <t>INSTRUCTIONS</t>
  </si>
  <si>
    <t>To define a New Hire Grant Policy, for each level in the table, enter a name, appropriate grant size range (as a % of fully dilluted securities at the time of the hire), and vesting schedule.   Common levels include:  C-Level, VP, Director, Manager, Specialist, Individual Contributor, Board Director, and Advisor.</t>
  </si>
  <si>
    <t xml:space="preserve">A company's Option Policy will vary signficantly based on its stage, geography, and other factors.   When setting your company's policy, we suggest you consult multiple sources – including recently published benchmarks and local advisors (investors, executives, recruiters).   </t>
  </si>
  <si>
    <t>OPTION POOL BUDGET</t>
  </si>
  <si>
    <t>OPTION POOL</t>
  </si>
  <si>
    <t>STATUS</t>
  </si>
  <si>
    <t>Fully Diluted Securities</t>
  </si>
  <si>
    <t>Active</t>
  </si>
  <si>
    <t># Options Authorized for Pool</t>
  </si>
  <si>
    <t>Ex</t>
  </si>
  <si>
    <t>Pool as % FD Securities</t>
  </si>
  <si>
    <t>TBH</t>
  </si>
  <si>
    <t>GRANTEE</t>
  </si>
  <si>
    <t>OPTIONS GRANTED (ACTUAL)</t>
  </si>
  <si>
    <t>OPTION GRANT FORECAST</t>
  </si>
  <si>
    <t>ACTUAL
OUTSTANDING SECURITIES</t>
  </si>
  <si>
    <t>LOW SCENARIO</t>
  </si>
  <si>
    <t>HIGH SCENARIO</t>
  </si>
  <si>
    <t>Name</t>
  </si>
  <si>
    <t>Title</t>
  </si>
  <si>
    <t>Status</t>
  </si>
  <si>
    <t># Options Outstanding</t>
  </si>
  <si>
    <t># Options Exercised</t>
  </si>
  <si>
    <t># Options 
Forfeited</t>
  </si>
  <si>
    <t># Outstanding + Excersised</t>
  </si>
  <si>
    <t>% FD 
Securities</t>
  </si>
  <si>
    <t># of Options</t>
  </si>
  <si>
    <t>% FD Securities</t>
  </si>
  <si>
    <t># Common 
Shares</t>
  </si>
  <si>
    <t># Preferred 
Shares</t>
  </si>
  <si>
    <t>Total Shares 
+ Outstanding Options</t>
  </si>
  <si>
    <t>Executives</t>
  </si>
  <si>
    <t>&lt;Name&gt;</t>
  </si>
  <si>
    <t>&lt;Title&gt;</t>
  </si>
  <si>
    <t>Managers</t>
  </si>
  <si>
    <t>Individual Contributors</t>
  </si>
  <si>
    <t>Board Directors &amp; Advisors</t>
  </si>
  <si>
    <t>TOTAL</t>
  </si>
  <si>
    <t>AVAILABLE POOL</t>
  </si>
  <si>
    <t>EMPLOYEES</t>
  </si>
  <si>
    <t>BOARD / ADVISORS</t>
  </si>
  <si>
    <t>DEFINITIONS</t>
  </si>
  <si>
    <r>
      <rPr>
        <b/>
        <sz val="11"/>
        <rFont val="Calibri"/>
        <family val="2"/>
      </rPr>
      <t>Outstanding Securities</t>
    </r>
    <r>
      <rPr>
        <sz val="11"/>
        <rFont val="Calibri"/>
        <family val="2"/>
      </rPr>
      <t xml:space="preserve"> = Common Shares + Preferred Shares + Warrants + Options Outstanding + other securities</t>
    </r>
  </si>
  <si>
    <r>
      <rPr>
        <b/>
        <sz val="11"/>
        <rFont val="Calibri"/>
        <family val="2"/>
      </rPr>
      <t xml:space="preserve">Fully Diluted Securities </t>
    </r>
    <r>
      <rPr>
        <sz val="11"/>
        <rFont val="Calibri"/>
        <family val="2"/>
      </rPr>
      <t>= Outstanding Securities + Options Authorized but Unissued*</t>
    </r>
  </si>
  <si>
    <r>
      <rPr>
        <b/>
        <sz val="11"/>
        <rFont val="Calibri"/>
        <family val="2"/>
      </rPr>
      <t xml:space="preserve">Options Authorized* </t>
    </r>
    <r>
      <rPr>
        <sz val="11"/>
        <rFont val="Calibri"/>
        <family val="2"/>
      </rPr>
      <t>= Granted Options – Forfeited Options + Unissued Options</t>
    </r>
  </si>
  <si>
    <r>
      <rPr>
        <b/>
        <sz val="11"/>
        <rFont val="Calibri"/>
        <family val="2"/>
      </rPr>
      <t>Granted Options</t>
    </r>
    <r>
      <rPr>
        <sz val="11"/>
        <rFont val="Calibri"/>
        <family val="2"/>
      </rPr>
      <t xml:space="preserve"> = Options Outstanding + Options Exercised</t>
    </r>
  </si>
  <si>
    <r>
      <rPr>
        <b/>
        <sz val="11"/>
        <rFont val="Calibri"/>
        <family val="2"/>
      </rPr>
      <t>Options Outstanding</t>
    </r>
    <r>
      <rPr>
        <sz val="11"/>
        <rFont val="Calibri"/>
        <family val="2"/>
      </rPr>
      <t xml:space="preserve"> = Vested &amp; Unvested Options that have been Granted and neither Exercised nor Forfeited</t>
    </r>
  </si>
  <si>
    <t>* under Equity Incentive Plan</t>
  </si>
  <si>
    <t xml:space="preserve">BOARD OPTION GRANT APPROVAL </t>
  </si>
  <si>
    <t>Board Meeting Date:</t>
  </si>
  <si>
    <t>GRANT SUMMARY FOR BOARD MEETING MINUTES</t>
  </si>
  <si>
    <t>Last</t>
  </si>
  <si>
    <t>First</t>
  </si>
  <si>
    <t>Grant 
Date</t>
  </si>
  <si>
    <t>Grant 
Amount</t>
  </si>
  <si>
    <t xml:space="preserve">% Fully Diluted Securities </t>
  </si>
  <si>
    <t>Strike 
Price</t>
  </si>
  <si>
    <t>Vesting Time (Yrs)</t>
  </si>
  <si>
    <t>Cliff (Yrs)</t>
  </si>
  <si>
    <t>Management Comments</t>
  </si>
  <si>
    <t>&lt;Last Name&gt;</t>
  </si>
  <si>
    <t>&lt;First Name&gt;</t>
  </si>
  <si>
    <t>&lt;Employee Title&gt;</t>
  </si>
  <si>
    <t>Promotion</t>
  </si>
  <si>
    <t>New Hire</t>
  </si>
  <si>
    <t>Advisor</t>
  </si>
  <si>
    <t>New Advisor</t>
  </si>
  <si>
    <t>TOTAL OWNERSHIP SUMMARY FOR NEW GRANTEES</t>
  </si>
  <si>
    <t>New 
Grant</t>
  </si>
  <si>
    <t>Outstanding 
Options</t>
  </si>
  <si>
    <t>Common 
Stock</t>
  </si>
  <si>
    <t>Preferred 
Stock</t>
  </si>
  <si>
    <t>Total 
Securities</t>
  </si>
  <si>
    <t xml:space="preserve">% FD Securities </t>
  </si>
  <si>
    <t xml:space="preserve">TOTAL  </t>
  </si>
  <si>
    <t>OPTION POOL SUMMARY (INCLUDING NEW GRANTS)</t>
  </si>
  <si>
    <t>Optionholder 
Category</t>
  </si>
  <si>
    <t>Prior
Grants</t>
  </si>
  <si>
    <t>+</t>
  </si>
  <si>
    <t>New
Grants</t>
  </si>
  <si>
    <t>–</t>
  </si>
  <si>
    <t>Forfeited Grants</t>
  </si>
  <si>
    <t>=</t>
  </si>
  <si>
    <t>Outstanding Options</t>
  </si>
  <si>
    <t>Exercised Options</t>
  </si>
  <si>
    <t>Outstanding &amp; Exercised</t>
  </si>
  <si>
    <t>% Fully Diluted Securities</t>
  </si>
  <si>
    <t>% Options Authorized</t>
  </si>
  <si>
    <t>Employees</t>
  </si>
  <si>
    <t>BoD/Advisors</t>
  </si>
  <si>
    <t>Ex-Employees</t>
  </si>
  <si>
    <t>TOTAL ALLOCATED</t>
  </si>
  <si>
    <t>TOTAL OPTIONS AUTHORIZED</t>
  </si>
  <si>
    <t>REMAINING AVAILABLE FOR GRANT AFTER PROPOSED OPTIONS</t>
  </si>
  <si>
    <t>TOTAL FULLY DILUTED SECURITIES</t>
  </si>
  <si>
    <r>
      <rPr>
        <sz val="12"/>
        <color rgb="FF0000FF"/>
        <rFont val="Calibri"/>
        <family val="2"/>
        <scheme val="major"/>
      </rPr>
      <t>YELLOW</t>
    </r>
    <r>
      <rPr>
        <sz val="12"/>
        <rFont val="Calibri"/>
        <family val="2"/>
        <scheme val="major"/>
      </rPr>
      <t xml:space="preserve"> highlighted cells are key inputs that drive formulas.</t>
    </r>
  </si>
  <si>
    <r>
      <rPr>
        <b/>
        <sz val="12"/>
        <color rgb="FF0000FF"/>
        <rFont val="Calibri"/>
        <family val="2"/>
        <scheme val="major"/>
      </rPr>
      <t>BLUE</t>
    </r>
    <r>
      <rPr>
        <sz val="12"/>
        <color theme="1"/>
        <rFont val="Calibri"/>
        <family val="2"/>
        <scheme val="major"/>
      </rPr>
      <t xml:space="preserve"> font indicates a manually entered value.  </t>
    </r>
  </si>
  <si>
    <r>
      <rPr>
        <b/>
        <sz val="12"/>
        <color theme="1"/>
        <rFont val="Calibri"/>
        <family val="2"/>
        <scheme val="major"/>
      </rPr>
      <t>BLACK</t>
    </r>
    <r>
      <rPr>
        <sz val="12"/>
        <color theme="1"/>
        <rFont val="Calibri"/>
        <family val="2"/>
        <scheme val="major"/>
      </rPr>
      <t xml:space="preserve"> font indicates the cell's value is derived from a formula.</t>
    </r>
  </si>
  <si>
    <r>
      <rPr>
        <b/>
        <sz val="12"/>
        <color rgb="FF00B050"/>
        <rFont val="Calibri"/>
        <family val="2"/>
        <scheme val="major"/>
      </rPr>
      <t>GREEN</t>
    </r>
    <r>
      <rPr>
        <sz val="12"/>
        <color theme="1"/>
        <rFont val="Calibri"/>
        <family val="2"/>
        <scheme val="major"/>
      </rPr>
      <t xml:space="preserve"> font indicates the cell's formula links to a value in another tab.   </t>
    </r>
  </si>
  <si>
    <t xml:space="preserve">&gt;&gt; Subscribe to be notified when we release new/updated resources:  </t>
  </si>
  <si>
    <t>&gt;&gt; About S3 Ventures</t>
  </si>
  <si>
    <t>S3 Ventures is the largest venture capital firm focused on Texas. Backed by a philanthropic, multi-billion dollar family for over fourteen years, we empower great entrepreneurs with the commitment to patient capital and true resources required to grow extraordinary, high-impact companies in Business Technology, Consumer Digital Experiences, and Healthcare Technology.</t>
  </si>
  <si>
    <t>&gt;&gt; Learn more about Option Grants</t>
  </si>
  <si>
    <t>UPDATE LOG</t>
  </si>
  <si>
    <t>v2021-12</t>
  </si>
  <si>
    <t xml:space="preserve">Fixed formula in Option Pool Summary table of Board Option Grant Approval Tab, so Forfeited Options for Employees and BoD/Advisors are negative. </t>
  </si>
  <si>
    <t>v2022-07</t>
  </si>
  <si>
    <t xml:space="preserve"> v2022.07</t>
  </si>
  <si>
    <t>Fixed formula and added checks in Option Pool Summary table of Board Option Grant Approval Tab, so Outstanding &amp; Exercised Options are summed correctly.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</si>
</sst>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0.0%"/>
    <numFmt numFmtId="165" formatCode="_(* #,##0_);_(* \(#,##0\);_(* &quot;-&quot;??_);_(@_)"/>
  </numFmts>
  <fonts count="40"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sz val="11"/>
      <color theme="1"/>
      <name val="Calibri"/>
      <family val="2"/>
    </font>
    <font>
      <b/>
      <sz val="14"/>
      <color theme="0"/>
      <name val="Calibri"/>
      <family val="2"/>
    </font>
    <font>
      <sz val="14"/>
      <color theme="0"/>
      <name val="Calibri"/>
      <family val="2"/>
    </font>
    <font>
      <sz val="11"/>
      <name val="Calibri"/>
      <family val="2"/>
    </font>
    <font>
      <sz val="11"/>
      <color rgb="FF0000FF"/>
      <name val="Calibri"/>
      <family val="2"/>
    </font>
    <font>
      <b/>
      <sz val="11"/>
      <color theme="1"/>
      <name val="Calibri"/>
      <family val="2"/>
    </font>
    <font>
      <b/>
      <sz val="11"/>
      <color rgb="FFFF0000"/>
      <name val="Calibri"/>
      <family val="2"/>
    </font>
    <font>
      <b/>
      <sz val="11"/>
      <color theme="0"/>
      <name val="Calibri"/>
      <family val="2"/>
    </font>
    <font>
      <sz val="12"/>
      <color rgb="FF0000FF"/>
      <name val="Calibri"/>
      <family val="2"/>
    </font>
    <font>
      <b/>
      <sz val="11"/>
      <name val="Calibri"/>
      <family val="2"/>
    </font>
    <font>
      <i/>
      <sz val="11"/>
      <color theme="1"/>
      <name val="Calibri"/>
      <family val="2"/>
    </font>
    <font>
      <sz val="11"/>
      <color theme="8" tint="-0.499984740745262"/>
      <name val="Calibri"/>
      <family val="2"/>
    </font>
    <font>
      <i/>
      <sz val="11"/>
      <name val="Calibri"/>
      <family val="2"/>
    </font>
    <font>
      <u/>
      <sz val="12"/>
      <color theme="10"/>
      <name val="Calibri"/>
      <family val="2"/>
      <scheme val="minor"/>
    </font>
    <font>
      <i/>
      <u/>
      <sz val="11"/>
      <color theme="2"/>
      <name val="Calibri"/>
      <family val="2"/>
    </font>
    <font>
      <sz val="12"/>
      <color theme="0"/>
      <name val="Calibri"/>
      <family val="2"/>
    </font>
    <font>
      <sz val="11"/>
      <color theme="0"/>
      <name val="Calibri"/>
      <family val="2"/>
    </font>
    <font>
      <b/>
      <sz val="11"/>
      <color theme="8" tint="-0.499984740745262"/>
      <name val="Calibri"/>
      <family val="2"/>
    </font>
    <font>
      <sz val="11"/>
      <color rgb="FFFF0000"/>
      <name val="Calibri"/>
      <family val="2"/>
    </font>
    <font>
      <b/>
      <u/>
      <sz val="11"/>
      <name val="Calibri"/>
      <family val="2"/>
    </font>
    <font>
      <sz val="11"/>
      <color rgb="FF00B050"/>
      <name val="Calibri"/>
      <family val="2"/>
    </font>
    <font>
      <b/>
      <u/>
      <sz val="12"/>
      <color theme="1"/>
      <name val="Calibri"/>
      <family val="2"/>
    </font>
    <font>
      <i/>
      <sz val="12"/>
      <color theme="1"/>
      <name val="Calibri"/>
      <family val="2"/>
    </font>
    <font>
      <sz val="12"/>
      <color theme="1"/>
      <name val="Calibri"/>
      <family val="2"/>
      <scheme val="major"/>
    </font>
    <font>
      <u/>
      <sz val="12"/>
      <color theme="2"/>
      <name val="Calibri"/>
      <family val="2"/>
      <scheme val="major"/>
    </font>
    <font>
      <sz val="12"/>
      <name val="Calibri"/>
      <family val="2"/>
      <scheme val="major"/>
    </font>
    <font>
      <sz val="12"/>
      <color rgb="FF0000FF"/>
      <name val="Calibri"/>
      <family val="2"/>
      <scheme val="major"/>
    </font>
    <font>
      <b/>
      <sz val="12"/>
      <color rgb="FF0000FF"/>
      <name val="Calibri"/>
      <family val="2"/>
      <scheme val="major"/>
    </font>
    <font>
      <b/>
      <sz val="12"/>
      <color theme="1"/>
      <name val="Calibri"/>
      <family val="2"/>
      <scheme val="major"/>
    </font>
    <font>
      <b/>
      <sz val="12"/>
      <color rgb="FF00B050"/>
      <name val="Calibri"/>
      <family val="2"/>
      <scheme val="major"/>
    </font>
    <font>
      <b/>
      <sz val="12"/>
      <color rgb="FF000000"/>
      <name val="Calibri"/>
      <family val="2"/>
      <scheme val="major"/>
    </font>
    <font>
      <b/>
      <sz val="12"/>
      <color rgb="FFFF0000"/>
      <name val="Calibri"/>
      <family val="2"/>
    </font>
    <font>
      <u/>
      <sz val="10"/>
      <color theme="2"/>
      <name val="Calibri"/>
      <family val="2"/>
      <scheme val="minor"/>
    </font>
    <font>
      <u/>
      <sz val="10"/>
      <color theme="2"/>
      <name val="Calibri"/>
      <family val="2"/>
      <scheme val="major"/>
    </font>
    <font>
      <i/>
      <sz val="10"/>
      <name val="Calibri"/>
      <family val="2"/>
    </font>
    <font>
      <b/>
      <sz val="12"/>
      <color theme="1"/>
      <name val="Calibri"/>
      <family val="2"/>
    </font>
  </fonts>
  <fills count="10">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rgb="FF44546A"/>
        <bgColor indexed="64"/>
      </patternFill>
    </fill>
    <fill>
      <patternFill patternType="solid">
        <fgColor theme="6"/>
        <bgColor indexed="64"/>
      </patternFill>
    </fill>
    <fill>
      <patternFill patternType="solid">
        <fgColor theme="2"/>
        <bgColor indexed="64"/>
      </patternFill>
    </fill>
    <fill>
      <patternFill patternType="solid">
        <fgColor rgb="FFFFF2CC"/>
        <bgColor indexed="64"/>
      </patternFill>
    </fill>
    <fill>
      <patternFill patternType="solid">
        <fgColor theme="0" tint="-4.9989318521683403E-2"/>
        <bgColor indexed="64"/>
      </patternFill>
    </fill>
    <fill>
      <patternFill patternType="solid">
        <fgColor theme="4"/>
        <bgColor indexed="64"/>
      </patternFill>
    </fill>
  </fills>
  <borders count="49">
    <border>
      <left/>
      <right/>
      <top/>
      <bottom/>
      <diagonal/>
    </border>
    <border>
      <left/>
      <right/>
      <top/>
      <bottom style="thin">
        <color auto="1"/>
      </bottom>
      <diagonal/>
    </border>
    <border>
      <left style="thin">
        <color indexed="64"/>
      </left>
      <right/>
      <top/>
      <bottom style="thin">
        <color indexed="64"/>
      </bottom>
      <diagonal/>
    </border>
    <border>
      <left/>
      <right style="thin">
        <color auto="1"/>
      </right>
      <top/>
      <bottom/>
      <diagonal/>
    </border>
    <border>
      <left style="thin">
        <color auto="1"/>
      </left>
      <right/>
      <top/>
      <bottom/>
      <diagonal/>
    </border>
    <border>
      <left style="thin">
        <color auto="1"/>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auto="1"/>
      </left>
      <right style="thin">
        <color indexed="64"/>
      </right>
      <top/>
      <bottom style="medium">
        <color indexed="64"/>
      </bottom>
      <diagonal/>
    </border>
    <border>
      <left/>
      <right style="thin">
        <color auto="1"/>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auto="1"/>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auto="1"/>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0" fontId="17" fillId="0" borderId="0" applyNumberFormat="0" applyFill="0" applyBorder="0" applyAlignment="0" applyProtection="0"/>
  </cellStyleXfs>
  <cellXfs count="373">
    <xf numFmtId="0" fontId="0" fillId="0" borderId="0" xfId="0"/>
    <xf numFmtId="0" fontId="4" fillId="0" borderId="0" xfId="0" applyFont="1"/>
    <xf numFmtId="0" fontId="4" fillId="3" borderId="0" xfId="0" applyFont="1" applyFill="1"/>
    <xf numFmtId="0" fontId="5" fillId="2" borderId="0" xfId="0" applyFont="1" applyFill="1"/>
    <xf numFmtId="0" fontId="3" fillId="3" borderId="0" xfId="0" applyFont="1" applyFill="1"/>
    <xf numFmtId="0" fontId="3" fillId="0" borderId="0" xfId="0" applyFont="1"/>
    <xf numFmtId="0" fontId="10" fillId="3" borderId="0" xfId="0" applyFont="1" applyFill="1"/>
    <xf numFmtId="41" fontId="4" fillId="0" borderId="0" xfId="0" applyNumberFormat="1" applyFont="1" applyBorder="1"/>
    <xf numFmtId="10" fontId="4" fillId="0" borderId="0" xfId="1" applyNumberFormat="1" applyFont="1" applyBorder="1"/>
    <xf numFmtId="0" fontId="4" fillId="0" borderId="0" xfId="0" applyFont="1" applyBorder="1"/>
    <xf numFmtId="0" fontId="4" fillId="3" borderId="0" xfId="0" applyFont="1" applyFill="1" applyAlignment="1">
      <alignment vertical="center"/>
    </xf>
    <xf numFmtId="41" fontId="7" fillId="0" borderId="4" xfId="0" applyNumberFormat="1" applyFont="1" applyBorder="1"/>
    <xf numFmtId="0" fontId="7" fillId="3" borderId="0" xfId="0" applyFont="1" applyFill="1"/>
    <xf numFmtId="0" fontId="7" fillId="0" borderId="0" xfId="0" applyFont="1"/>
    <xf numFmtId="41" fontId="4" fillId="3" borderId="0" xfId="0" applyNumberFormat="1" applyFont="1" applyFill="1" applyBorder="1"/>
    <xf numFmtId="10" fontId="4" fillId="0" borderId="0" xfId="1" applyNumberFormat="1" applyFont="1"/>
    <xf numFmtId="41" fontId="4" fillId="0" borderId="0" xfId="0" applyNumberFormat="1" applyFont="1"/>
    <xf numFmtId="164" fontId="4" fillId="0" borderId="0" xfId="1" applyNumberFormat="1" applyFont="1"/>
    <xf numFmtId="41" fontId="4" fillId="3" borderId="0" xfId="0" applyNumberFormat="1" applyFont="1" applyFill="1"/>
    <xf numFmtId="0" fontId="4" fillId="0" borderId="0" xfId="2" applyFont="1"/>
    <xf numFmtId="0" fontId="4" fillId="0" borderId="0" xfId="2" applyFont="1" applyBorder="1"/>
    <xf numFmtId="14" fontId="8" fillId="0" borderId="0" xfId="2" applyNumberFormat="1" applyFont="1" applyBorder="1"/>
    <xf numFmtId="0" fontId="8" fillId="0" borderId="0" xfId="2" applyFont="1" applyBorder="1" applyAlignment="1">
      <alignment horizontal="center"/>
    </xf>
    <xf numFmtId="0" fontId="14" fillId="0" borderId="0" xfId="2" applyFont="1" applyFill="1" applyBorder="1"/>
    <xf numFmtId="41" fontId="4" fillId="0" borderId="19" xfId="2" applyNumberFormat="1" applyFont="1" applyBorder="1"/>
    <xf numFmtId="41" fontId="8" fillId="0" borderId="19" xfId="2" applyNumberFormat="1" applyFont="1" applyBorder="1"/>
    <xf numFmtId="41" fontId="4" fillId="0" borderId="18" xfId="2" applyNumberFormat="1" applyFont="1" applyBorder="1"/>
    <xf numFmtId="0" fontId="4" fillId="0" borderId="0" xfId="2" applyFont="1" applyFill="1" applyBorder="1"/>
    <xf numFmtId="41" fontId="4" fillId="0" borderId="0" xfId="2" applyNumberFormat="1" applyFont="1" applyBorder="1"/>
    <xf numFmtId="41" fontId="8" fillId="0" borderId="0" xfId="2" applyNumberFormat="1" applyFont="1" applyBorder="1"/>
    <xf numFmtId="41" fontId="4" fillId="0" borderId="4" xfId="2" applyNumberFormat="1" applyFont="1" applyBorder="1"/>
    <xf numFmtId="41" fontId="4" fillId="0" borderId="1" xfId="2" applyNumberFormat="1" applyFont="1" applyBorder="1"/>
    <xf numFmtId="165" fontId="4" fillId="0" borderId="0" xfId="2" applyNumberFormat="1" applyFont="1" applyFill="1" applyBorder="1"/>
    <xf numFmtId="0" fontId="4" fillId="0" borderId="3" xfId="2" applyFont="1" applyBorder="1"/>
    <xf numFmtId="0" fontId="8" fillId="0" borderId="0" xfId="2" applyFont="1" applyBorder="1"/>
    <xf numFmtId="41" fontId="4" fillId="0" borderId="1" xfId="1" applyNumberFormat="1" applyFont="1" applyBorder="1"/>
    <xf numFmtId="10" fontId="15" fillId="0" borderId="3" xfId="1" applyNumberFormat="1" applyFont="1" applyBorder="1"/>
    <xf numFmtId="0" fontId="11" fillId="6" borderId="16" xfId="2" applyFont="1" applyFill="1" applyBorder="1"/>
    <xf numFmtId="165" fontId="11" fillId="6" borderId="17" xfId="2" applyNumberFormat="1" applyFont="1" applyFill="1" applyBorder="1"/>
    <xf numFmtId="0" fontId="4" fillId="0" borderId="0" xfId="2" applyFont="1" applyAlignment="1">
      <alignment vertical="center"/>
    </xf>
    <xf numFmtId="0" fontId="9" fillId="5" borderId="25" xfId="2" applyFont="1" applyFill="1" applyBorder="1"/>
    <xf numFmtId="0" fontId="9" fillId="5" borderId="26" xfId="2" applyFont="1" applyFill="1" applyBorder="1"/>
    <xf numFmtId="41" fontId="9" fillId="5" borderId="26" xfId="2" applyNumberFormat="1" applyFont="1" applyFill="1" applyBorder="1"/>
    <xf numFmtId="0" fontId="4" fillId="0" borderId="9" xfId="2" applyFont="1" applyBorder="1"/>
    <xf numFmtId="0" fontId="9" fillId="5" borderId="27" xfId="2" applyFont="1" applyFill="1" applyBorder="1"/>
    <xf numFmtId="0" fontId="11" fillId="6" borderId="27" xfId="2" applyFont="1" applyFill="1" applyBorder="1"/>
    <xf numFmtId="0" fontId="4" fillId="0" borderId="11" xfId="2" applyFont="1" applyBorder="1"/>
    <xf numFmtId="0" fontId="4" fillId="0" borderId="21" xfId="2" applyFont="1" applyBorder="1"/>
    <xf numFmtId="10" fontId="4" fillId="0" borderId="14" xfId="2" applyNumberFormat="1" applyFont="1" applyBorder="1"/>
    <xf numFmtId="0" fontId="13" fillId="5" borderId="1" xfId="2" applyFont="1" applyFill="1" applyBorder="1" applyAlignment="1">
      <alignment horizontal="center" wrapText="1"/>
    </xf>
    <xf numFmtId="41" fontId="13" fillId="5" borderId="23" xfId="2" applyNumberFormat="1" applyFont="1" applyFill="1" applyBorder="1" applyAlignment="1">
      <alignment horizontal="center" wrapText="1"/>
    </xf>
    <xf numFmtId="0" fontId="13" fillId="5" borderId="0" xfId="2" applyFont="1" applyFill="1" applyBorder="1" applyAlignment="1">
      <alignment horizontal="center" wrapText="1"/>
    </xf>
    <xf numFmtId="0" fontId="13" fillId="5" borderId="23" xfId="2" applyFont="1" applyFill="1" applyBorder="1" applyAlignment="1">
      <alignment horizontal="center" wrapText="1"/>
    </xf>
    <xf numFmtId="0" fontId="4" fillId="8" borderId="4" xfId="0" applyFont="1" applyFill="1" applyBorder="1"/>
    <xf numFmtId="0" fontId="4" fillId="8" borderId="3" xfId="0" applyFont="1" applyFill="1" applyBorder="1"/>
    <xf numFmtId="0" fontId="4" fillId="8" borderId="0" xfId="0" applyFont="1" applyFill="1" applyBorder="1"/>
    <xf numFmtId="0" fontId="7" fillId="8" borderId="4" xfId="0" applyFont="1" applyFill="1" applyBorder="1"/>
    <xf numFmtId="0" fontId="15" fillId="8" borderId="3" xfId="0" applyFont="1" applyFill="1" applyBorder="1"/>
    <xf numFmtId="0" fontId="7" fillId="8" borderId="0" xfId="0" applyFont="1" applyFill="1" applyBorder="1"/>
    <xf numFmtId="0" fontId="9" fillId="8" borderId="0" xfId="0" applyFont="1" applyFill="1" applyBorder="1"/>
    <xf numFmtId="0" fontId="13" fillId="5" borderId="0" xfId="0" applyFont="1" applyFill="1" applyBorder="1" applyAlignment="1">
      <alignment horizontal="left" vertical="center" wrapText="1"/>
    </xf>
    <xf numFmtId="0" fontId="13" fillId="5" borderId="0"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4" fillId="0" borderId="9" xfId="0" applyFont="1" applyBorder="1"/>
    <xf numFmtId="41" fontId="8" fillId="7" borderId="10" xfId="0" applyNumberFormat="1" applyFont="1" applyFill="1" applyBorder="1"/>
    <xf numFmtId="0" fontId="13" fillId="5" borderId="9" xfId="0" applyFont="1" applyFill="1" applyBorder="1" applyAlignment="1">
      <alignment horizontal="left" vertical="center" wrapText="1"/>
    </xf>
    <xf numFmtId="0" fontId="9" fillId="8" borderId="9" xfId="0" applyFont="1" applyFill="1" applyBorder="1"/>
    <xf numFmtId="0" fontId="4" fillId="8" borderId="10" xfId="0" applyFont="1" applyFill="1" applyBorder="1"/>
    <xf numFmtId="0" fontId="8" fillId="0" borderId="9" xfId="0" applyFont="1" applyBorder="1" applyAlignment="1">
      <alignment horizontal="left" indent="1"/>
    </xf>
    <xf numFmtId="0" fontId="8" fillId="0" borderId="0" xfId="0" applyFont="1" applyBorder="1"/>
    <xf numFmtId="0" fontId="8" fillId="7" borderId="0" xfId="0" applyFont="1" applyFill="1" applyBorder="1" applyAlignment="1">
      <alignment horizontal="center"/>
    </xf>
    <xf numFmtId="10" fontId="4" fillId="0" borderId="10" xfId="1" applyNumberFormat="1" applyFont="1" applyBorder="1"/>
    <xf numFmtId="10" fontId="7" fillId="8" borderId="10" xfId="0" applyNumberFormat="1" applyFont="1" applyFill="1" applyBorder="1"/>
    <xf numFmtId="10" fontId="4" fillId="8" borderId="10" xfId="0" applyNumberFormat="1" applyFont="1" applyFill="1" applyBorder="1"/>
    <xf numFmtId="0" fontId="13" fillId="5" borderId="9" xfId="0" applyFont="1" applyFill="1" applyBorder="1" applyAlignment="1">
      <alignment horizontal="center" vertical="center" wrapText="1"/>
    </xf>
    <xf numFmtId="0" fontId="4" fillId="8" borderId="9" xfId="0" applyFont="1" applyFill="1" applyBorder="1"/>
    <xf numFmtId="41" fontId="8" fillId="7" borderId="9" xfId="0" applyNumberFormat="1" applyFont="1" applyFill="1" applyBorder="1"/>
    <xf numFmtId="0" fontId="7" fillId="8" borderId="9" xfId="0" applyFont="1" applyFill="1" applyBorder="1"/>
    <xf numFmtId="10" fontId="4" fillId="8" borderId="10" xfId="1" applyNumberFormat="1" applyFont="1" applyFill="1" applyBorder="1"/>
    <xf numFmtId="10" fontId="4" fillId="3" borderId="10" xfId="1" applyNumberFormat="1" applyFont="1" applyFill="1" applyBorder="1"/>
    <xf numFmtId="0" fontId="13" fillId="5" borderId="22" xfId="0" applyFont="1" applyFill="1" applyBorder="1" applyAlignment="1">
      <alignment horizontal="center" wrapText="1"/>
    </xf>
    <xf numFmtId="0" fontId="13" fillId="5" borderId="1" xfId="2" applyFont="1" applyFill="1" applyBorder="1" applyAlignment="1">
      <alignment horizontal="center" vertical="center" wrapText="1"/>
    </xf>
    <xf numFmtId="0" fontId="11" fillId="4" borderId="6" xfId="2" applyFont="1" applyFill="1" applyBorder="1" applyAlignment="1">
      <alignment horizontal="centerContinuous" vertical="top"/>
    </xf>
    <xf numFmtId="0" fontId="11" fillId="4" borderId="7" xfId="2" applyFont="1" applyFill="1" applyBorder="1" applyAlignment="1">
      <alignment horizontal="centerContinuous" vertical="top"/>
    </xf>
    <xf numFmtId="0" fontId="11" fillId="4" borderId="8" xfId="2" applyFont="1" applyFill="1" applyBorder="1" applyAlignment="1">
      <alignment horizontal="centerContinuous" vertical="top"/>
    </xf>
    <xf numFmtId="0" fontId="13" fillId="5" borderId="22" xfId="2" applyFont="1" applyFill="1" applyBorder="1" applyAlignment="1">
      <alignment horizontal="center" vertical="center"/>
    </xf>
    <xf numFmtId="0" fontId="13" fillId="5" borderId="1" xfId="2" applyFont="1" applyFill="1" applyBorder="1" applyAlignment="1">
      <alignment horizontal="center" vertical="center"/>
    </xf>
    <xf numFmtId="0" fontId="13" fillId="5" borderId="9" xfId="2" applyFont="1" applyFill="1" applyBorder="1" applyAlignment="1">
      <alignment horizontal="center" vertical="center"/>
    </xf>
    <xf numFmtId="0" fontId="13" fillId="5" borderId="0" xfId="2" applyFont="1" applyFill="1" applyBorder="1" applyAlignment="1">
      <alignment horizontal="center" vertical="center"/>
    </xf>
    <xf numFmtId="0" fontId="13" fillId="5" borderId="22" xfId="2" applyFont="1" applyFill="1" applyBorder="1" applyAlignment="1">
      <alignment horizontal="center" vertical="center" wrapText="1"/>
    </xf>
    <xf numFmtId="165" fontId="8" fillId="0" borderId="0" xfId="3" applyNumberFormat="1" applyFont="1" applyBorder="1"/>
    <xf numFmtId="44" fontId="8" fillId="0" borderId="29" xfId="5" applyFont="1" applyBorder="1"/>
    <xf numFmtId="44" fontId="8" fillId="0" borderId="3" xfId="5" applyFont="1" applyBorder="1"/>
    <xf numFmtId="10" fontId="4" fillId="0" borderId="0" xfId="4" applyNumberFormat="1" applyFont="1" applyFill="1" applyBorder="1"/>
    <xf numFmtId="165" fontId="9" fillId="5" borderId="16" xfId="3" applyNumberFormat="1" applyFont="1" applyFill="1" applyBorder="1"/>
    <xf numFmtId="165" fontId="15" fillId="0" borderId="13" xfId="3" applyNumberFormat="1" applyFont="1" applyBorder="1"/>
    <xf numFmtId="10" fontId="4" fillId="0" borderId="12" xfId="4" applyNumberFormat="1" applyFont="1" applyBorder="1"/>
    <xf numFmtId="10" fontId="4" fillId="0" borderId="5" xfId="4" applyNumberFormat="1" applyFont="1" applyBorder="1" applyAlignment="1">
      <alignment horizontal="center"/>
    </xf>
    <xf numFmtId="10" fontId="4" fillId="0" borderId="10" xfId="2" applyNumberFormat="1" applyFont="1" applyBorder="1" applyAlignment="1">
      <alignment horizontal="center"/>
    </xf>
    <xf numFmtId="10" fontId="9" fillId="5" borderId="20" xfId="4" applyNumberFormat="1" applyFont="1" applyFill="1" applyBorder="1" applyAlignment="1">
      <alignment horizontal="center"/>
    </xf>
    <xf numFmtId="10" fontId="9" fillId="5" borderId="28" xfId="2" applyNumberFormat="1" applyFont="1" applyFill="1" applyBorder="1" applyAlignment="1">
      <alignment horizontal="center"/>
    </xf>
    <xf numFmtId="10" fontId="4" fillId="0" borderId="5" xfId="2" applyNumberFormat="1" applyFont="1" applyBorder="1" applyAlignment="1">
      <alignment horizontal="center"/>
    </xf>
    <xf numFmtId="10" fontId="11" fillId="6" borderId="20" xfId="4" applyNumberFormat="1" applyFont="1" applyFill="1" applyBorder="1" applyAlignment="1">
      <alignment horizontal="center"/>
    </xf>
    <xf numFmtId="10" fontId="11" fillId="6" borderId="28" xfId="2" applyNumberFormat="1" applyFont="1" applyFill="1" applyBorder="1" applyAlignment="1">
      <alignment horizontal="center"/>
    </xf>
    <xf numFmtId="41" fontId="11" fillId="2" borderId="11" xfId="0" applyNumberFormat="1" applyFont="1" applyFill="1" applyBorder="1"/>
    <xf numFmtId="10" fontId="4" fillId="0" borderId="29" xfId="4" applyNumberFormat="1" applyFont="1" applyBorder="1" applyAlignment="1">
      <alignment horizontal="center"/>
    </xf>
    <xf numFmtId="10" fontId="4" fillId="0" borderId="3" xfId="4" applyNumberFormat="1" applyFont="1" applyBorder="1" applyAlignment="1">
      <alignment horizontal="center"/>
    </xf>
    <xf numFmtId="165" fontId="4" fillId="0" borderId="0" xfId="2" applyNumberFormat="1" applyFont="1"/>
    <xf numFmtId="0" fontId="18" fillId="3" borderId="1" xfId="7" applyFont="1" applyFill="1" applyBorder="1" applyAlignment="1">
      <alignment vertical="center"/>
    </xf>
    <xf numFmtId="0" fontId="3" fillId="3" borderId="1" xfId="0" applyFont="1" applyFill="1" applyBorder="1" applyAlignment="1">
      <alignment vertical="center"/>
    </xf>
    <xf numFmtId="0" fontId="3" fillId="9" borderId="0" xfId="0" applyFont="1" applyFill="1" applyAlignment="1">
      <alignment vertical="center"/>
    </xf>
    <xf numFmtId="0" fontId="5" fillId="9" borderId="0" xfId="0" applyFont="1" applyFill="1" applyAlignment="1">
      <alignment vertical="center"/>
    </xf>
    <xf numFmtId="0" fontId="19" fillId="9" borderId="0" xfId="0" applyFont="1" applyFill="1" applyAlignment="1">
      <alignment vertical="center"/>
    </xf>
    <xf numFmtId="0" fontId="3" fillId="0" borderId="0" xfId="0" applyFont="1" applyAlignment="1">
      <alignment vertical="center"/>
    </xf>
    <xf numFmtId="0" fontId="3" fillId="8" borderId="0" xfId="0" applyFont="1" applyFill="1"/>
    <xf numFmtId="0" fontId="3" fillId="8" borderId="0" xfId="0" applyFont="1" applyFill="1" applyAlignment="1">
      <alignment horizontal="left" wrapText="1"/>
    </xf>
    <xf numFmtId="0" fontId="20" fillId="9" borderId="0" xfId="2" applyFont="1" applyFill="1"/>
    <xf numFmtId="14" fontId="8" fillId="3" borderId="17" xfId="3" applyNumberFormat="1" applyFont="1" applyFill="1" applyBorder="1" applyAlignment="1">
      <alignment horizontal="center"/>
    </xf>
    <xf numFmtId="0" fontId="9" fillId="0" borderId="15" xfId="2" applyFont="1" applyBorder="1" applyAlignment="1">
      <alignment horizontal="right"/>
    </xf>
    <xf numFmtId="0" fontId="9" fillId="0" borderId="9" xfId="2" applyFont="1" applyBorder="1"/>
    <xf numFmtId="0" fontId="9" fillId="0" borderId="0" xfId="2" applyFont="1" applyBorder="1"/>
    <xf numFmtId="165" fontId="21" fillId="0" borderId="3" xfId="3" applyNumberFormat="1" applyFont="1" applyBorder="1"/>
    <xf numFmtId="10" fontId="9" fillId="0" borderId="5" xfId="4" applyNumberFormat="1" applyFont="1" applyBorder="1" applyAlignment="1">
      <alignment horizontal="center"/>
    </xf>
    <xf numFmtId="10" fontId="9" fillId="0" borderId="10" xfId="2" applyNumberFormat="1" applyFont="1" applyBorder="1" applyAlignment="1">
      <alignment horizontal="center"/>
    </xf>
    <xf numFmtId="0" fontId="4" fillId="8" borderId="0" xfId="2" applyFont="1" applyFill="1"/>
    <xf numFmtId="165" fontId="8" fillId="7" borderId="10" xfId="6" applyNumberFormat="1" applyFont="1" applyFill="1" applyBorder="1" applyAlignment="1">
      <alignment horizontal="right"/>
    </xf>
    <xf numFmtId="0" fontId="13" fillId="5" borderId="10" xfId="0" applyFont="1" applyFill="1" applyBorder="1" applyAlignment="1">
      <alignment horizontal="center" vertical="center" wrapText="1"/>
    </xf>
    <xf numFmtId="10" fontId="15" fillId="0" borderId="10" xfId="1" applyNumberFormat="1" applyFont="1" applyBorder="1"/>
    <xf numFmtId="0" fontId="15" fillId="8" borderId="10" xfId="0" applyFont="1" applyFill="1" applyBorder="1"/>
    <xf numFmtId="41" fontId="8" fillId="7" borderId="0" xfId="0" applyNumberFormat="1" applyFont="1" applyFill="1" applyBorder="1"/>
    <xf numFmtId="0" fontId="4" fillId="0" borderId="0" xfId="0" applyFont="1" applyAlignment="1">
      <alignment horizontal="center"/>
    </xf>
    <xf numFmtId="41" fontId="4" fillId="0" borderId="0" xfId="0" applyNumberFormat="1" applyFont="1" applyBorder="1" applyAlignment="1">
      <alignment horizontal="center"/>
    </xf>
    <xf numFmtId="10" fontId="4" fillId="0" borderId="0" xfId="1" applyNumberFormat="1" applyFont="1" applyBorder="1" applyAlignment="1">
      <alignment horizontal="center"/>
    </xf>
    <xf numFmtId="0" fontId="9" fillId="8" borderId="0" xfId="0" applyFont="1" applyFill="1" applyBorder="1" applyAlignment="1">
      <alignment horizontal="center"/>
    </xf>
    <xf numFmtId="0" fontId="7" fillId="0" borderId="0" xfId="0" applyFont="1" applyAlignment="1">
      <alignment horizontal="center"/>
    </xf>
    <xf numFmtId="0" fontId="11" fillId="2" borderId="33" xfId="0" applyFont="1" applyFill="1" applyBorder="1" applyAlignment="1">
      <alignment horizontal="center"/>
    </xf>
    <xf numFmtId="41" fontId="8" fillId="0" borderId="35" xfId="0" applyNumberFormat="1" applyFont="1" applyBorder="1" applyAlignment="1">
      <alignment horizontal="center"/>
    </xf>
    <xf numFmtId="10" fontId="8" fillId="0" borderId="36" xfId="1" applyNumberFormat="1" applyFont="1" applyBorder="1" applyAlignment="1">
      <alignment horizontal="center"/>
    </xf>
    <xf numFmtId="41" fontId="4" fillId="0" borderId="0" xfId="1" applyNumberFormat="1" applyFont="1" applyBorder="1"/>
    <xf numFmtId="10" fontId="9" fillId="0" borderId="10" xfId="1" applyNumberFormat="1" applyFont="1" applyBorder="1"/>
    <xf numFmtId="0" fontId="9" fillId="0" borderId="9" xfId="0" applyNumberFormat="1" applyFont="1" applyBorder="1" applyAlignment="1">
      <alignment horizontal="right"/>
    </xf>
    <xf numFmtId="41" fontId="11" fillId="2" borderId="9" xfId="0" applyNumberFormat="1" applyFont="1" applyFill="1" applyBorder="1"/>
    <xf numFmtId="41" fontId="11" fillId="2" borderId="0" xfId="0" applyNumberFormat="1" applyFont="1" applyFill="1" applyBorder="1"/>
    <xf numFmtId="10" fontId="11" fillId="2" borderId="10" xfId="1" applyNumberFormat="1" applyFont="1" applyFill="1" applyBorder="1"/>
    <xf numFmtId="0" fontId="10" fillId="8" borderId="0" xfId="0" applyFont="1" applyFill="1" applyAlignment="1">
      <alignment horizontal="left" indent="2"/>
    </xf>
    <xf numFmtId="0" fontId="4" fillId="8" borderId="0" xfId="2" applyFont="1" applyFill="1" applyAlignment="1">
      <alignment horizontal="left" indent="1"/>
    </xf>
    <xf numFmtId="0" fontId="7" fillId="8" borderId="0" xfId="0" applyFont="1" applyFill="1" applyAlignment="1">
      <alignment horizontal="left" indent="2"/>
    </xf>
    <xf numFmtId="0" fontId="16" fillId="8" borderId="0" xfId="0" applyFont="1" applyFill="1" applyAlignment="1">
      <alignment horizontal="left" indent="2"/>
    </xf>
    <xf numFmtId="14" fontId="8" fillId="3" borderId="0" xfId="3" applyNumberFormat="1" applyFont="1" applyFill="1" applyBorder="1" applyAlignment="1">
      <alignment horizontal="center"/>
    </xf>
    <xf numFmtId="165" fontId="9" fillId="5" borderId="15" xfId="3" applyNumberFormat="1" applyFont="1" applyFill="1" applyBorder="1"/>
    <xf numFmtId="165" fontId="4" fillId="0" borderId="5" xfId="3" applyNumberFormat="1" applyFont="1" applyBorder="1"/>
    <xf numFmtId="165" fontId="9" fillId="5" borderId="20" xfId="3" applyNumberFormat="1" applyFont="1" applyFill="1" applyBorder="1"/>
    <xf numFmtId="0" fontId="13" fillId="5" borderId="1" xfId="2" quotePrefix="1" applyFont="1" applyFill="1" applyBorder="1" applyAlignment="1">
      <alignment horizontal="center" vertical="center" wrapText="1"/>
    </xf>
    <xf numFmtId="165" fontId="24" fillId="0" borderId="18" xfId="3" applyNumberFormat="1" applyFont="1" applyBorder="1"/>
    <xf numFmtId="165" fontId="24" fillId="0" borderId="4" xfId="3" applyNumberFormat="1" applyFont="1" applyBorder="1"/>
    <xf numFmtId="10" fontId="22" fillId="0" borderId="0" xfId="0" applyNumberFormat="1" applyFont="1" applyBorder="1" applyAlignment="1">
      <alignment horizontal="center"/>
    </xf>
    <xf numFmtId="10" fontId="4" fillId="0" borderId="1" xfId="1" applyNumberFormat="1" applyFont="1" applyBorder="1"/>
    <xf numFmtId="41" fontId="4" fillId="0" borderId="4" xfId="1" applyNumberFormat="1" applyFont="1" applyBorder="1"/>
    <xf numFmtId="41" fontId="4" fillId="0" borderId="2" xfId="1" applyNumberFormat="1" applyFont="1" applyBorder="1"/>
    <xf numFmtId="0" fontId="4" fillId="0" borderId="4" xfId="0" applyFont="1" applyBorder="1"/>
    <xf numFmtId="41" fontId="4" fillId="0" borderId="4" xfId="0" applyNumberFormat="1" applyFont="1" applyBorder="1"/>
    <xf numFmtId="41" fontId="4" fillId="3" borderId="4" xfId="0" applyNumberFormat="1" applyFont="1" applyFill="1" applyBorder="1"/>
    <xf numFmtId="41" fontId="11" fillId="2" borderId="4" xfId="0" applyNumberFormat="1" applyFont="1" applyFill="1" applyBorder="1"/>
    <xf numFmtId="41" fontId="4" fillId="0" borderId="9" xfId="0" applyNumberFormat="1" applyFont="1" applyBorder="1" applyAlignment="1">
      <alignment horizontal="left" indent="2"/>
    </xf>
    <xf numFmtId="10" fontId="4" fillId="0" borderId="22" xfId="0" applyNumberFormat="1" applyFont="1" applyBorder="1" applyAlignment="1">
      <alignment horizontal="left" indent="2"/>
    </xf>
    <xf numFmtId="10" fontId="9" fillId="0" borderId="23" xfId="1" applyNumberFormat="1" applyFont="1" applyBorder="1"/>
    <xf numFmtId="10" fontId="4" fillId="0" borderId="9" xfId="0" applyNumberFormat="1" applyFont="1" applyBorder="1" applyAlignment="1">
      <alignment horizontal="left" indent="2"/>
    </xf>
    <xf numFmtId="41" fontId="4" fillId="0" borderId="9" xfId="0" applyNumberFormat="1" applyFont="1" applyBorder="1" applyAlignment="1">
      <alignment horizontal="left" indent="1"/>
    </xf>
    <xf numFmtId="41" fontId="4" fillId="0" borderId="22" xfId="0" applyNumberFormat="1" applyFont="1" applyBorder="1" applyAlignment="1">
      <alignment horizontal="left" indent="1"/>
    </xf>
    <xf numFmtId="0" fontId="13" fillId="5" borderId="6" xfId="0" applyNumberFormat="1" applyFont="1" applyFill="1" applyBorder="1" applyAlignment="1"/>
    <xf numFmtId="0" fontId="7" fillId="5" borderId="7" xfId="0" applyFont="1" applyFill="1" applyBorder="1"/>
    <xf numFmtId="0" fontId="7" fillId="5" borderId="7" xfId="0" applyFont="1" applyFill="1" applyBorder="1" applyAlignment="1">
      <alignment horizontal="center"/>
    </xf>
    <xf numFmtId="41" fontId="7" fillId="0" borderId="9" xfId="0" applyNumberFormat="1" applyFont="1" applyBorder="1"/>
    <xf numFmtId="41" fontId="4" fillId="3" borderId="10" xfId="0" applyNumberFormat="1" applyFont="1" applyFill="1" applyBorder="1"/>
    <xf numFmtId="41" fontId="7" fillId="5" borderId="6" xfId="0" applyNumberFormat="1" applyFont="1" applyFill="1" applyBorder="1"/>
    <xf numFmtId="41" fontId="7" fillId="5" borderId="8" xfId="0" applyNumberFormat="1" applyFont="1" applyFill="1" applyBorder="1"/>
    <xf numFmtId="41" fontId="4" fillId="0" borderId="9" xfId="1" applyNumberFormat="1" applyFont="1" applyBorder="1"/>
    <xf numFmtId="41" fontId="4" fillId="0" borderId="22" xfId="1" applyNumberFormat="1" applyFont="1" applyBorder="1"/>
    <xf numFmtId="10" fontId="4" fillId="0" borderId="23" xfId="1" applyNumberFormat="1" applyFont="1" applyBorder="1"/>
    <xf numFmtId="0" fontId="11" fillId="3" borderId="0" xfId="0" applyFont="1" applyFill="1" applyBorder="1" applyAlignment="1">
      <alignment horizontal="center"/>
    </xf>
    <xf numFmtId="41" fontId="8" fillId="3" borderId="0" xfId="0" applyNumberFormat="1" applyFont="1" applyFill="1" applyBorder="1" applyAlignment="1">
      <alignment horizontal="center"/>
    </xf>
    <xf numFmtId="10" fontId="8" fillId="3" borderId="0" xfId="1" applyNumberFormat="1" applyFont="1" applyFill="1" applyBorder="1" applyAlignment="1">
      <alignment horizontal="center"/>
    </xf>
    <xf numFmtId="10" fontId="4" fillId="3" borderId="0" xfId="1" applyNumberFormat="1" applyFont="1" applyFill="1" applyBorder="1"/>
    <xf numFmtId="0" fontId="13" fillId="3" borderId="0" xfId="0" applyFont="1" applyFill="1" applyBorder="1" applyAlignment="1">
      <alignment horizontal="center" vertical="center" wrapText="1"/>
    </xf>
    <xf numFmtId="0" fontId="4" fillId="3" borderId="0" xfId="0" applyFont="1" applyFill="1" applyBorder="1" applyAlignment="1">
      <alignment horizontal="center"/>
    </xf>
    <xf numFmtId="0" fontId="8" fillId="3" borderId="0" xfId="0" applyFont="1" applyFill="1" applyBorder="1" applyAlignment="1">
      <alignment horizontal="center"/>
    </xf>
    <xf numFmtId="0" fontId="4" fillId="3" borderId="0" xfId="0" applyFont="1" applyFill="1" applyBorder="1"/>
    <xf numFmtId="0" fontId="11" fillId="3" borderId="0" xfId="0" applyFont="1" applyFill="1" applyBorder="1" applyAlignment="1">
      <alignment horizontal="left" vertical="center" wrapText="1"/>
    </xf>
    <xf numFmtId="0" fontId="7" fillId="3" borderId="0" xfId="0" applyFont="1" applyFill="1" applyBorder="1"/>
    <xf numFmtId="0" fontId="4" fillId="8" borderId="10" xfId="0" applyFont="1" applyFill="1" applyBorder="1" applyAlignment="1">
      <alignment horizontal="center"/>
    </xf>
    <xf numFmtId="0" fontId="8" fillId="7" borderId="10" xfId="0" applyFont="1" applyFill="1" applyBorder="1" applyAlignment="1">
      <alignment horizontal="center"/>
    </xf>
    <xf numFmtId="0" fontId="8" fillId="8" borderId="10" xfId="0" applyFont="1" applyFill="1" applyBorder="1" applyAlignment="1">
      <alignment horizontal="center"/>
    </xf>
    <xf numFmtId="0" fontId="7" fillId="5" borderId="8" xfId="0" applyFont="1" applyFill="1" applyBorder="1"/>
    <xf numFmtId="0" fontId="7" fillId="5" borderId="6" xfId="0" applyFont="1" applyFill="1" applyBorder="1"/>
    <xf numFmtId="0" fontId="13" fillId="5" borderId="6" xfId="0" applyNumberFormat="1" applyFont="1" applyFill="1" applyBorder="1" applyAlignment="1">
      <alignment horizontal="right"/>
    </xf>
    <xf numFmtId="41" fontId="9" fillId="5" borderId="34" xfId="2" applyNumberFormat="1" applyFont="1" applyFill="1" applyBorder="1"/>
    <xf numFmtId="10" fontId="4" fillId="0" borderId="38" xfId="2" applyNumberFormat="1" applyFont="1" applyBorder="1" applyAlignment="1">
      <alignment horizontal="center"/>
    </xf>
    <xf numFmtId="10" fontId="4" fillId="0" borderId="23" xfId="2" applyNumberFormat="1" applyFont="1" applyBorder="1" applyAlignment="1">
      <alignment horizontal="center"/>
    </xf>
    <xf numFmtId="10" fontId="9" fillId="5" borderId="14" xfId="2" applyNumberFormat="1" applyFont="1" applyFill="1" applyBorder="1" applyAlignment="1">
      <alignment horizontal="center"/>
    </xf>
    <xf numFmtId="41" fontId="9" fillId="5" borderId="21" xfId="2" applyNumberFormat="1" applyFont="1" applyFill="1" applyBorder="1"/>
    <xf numFmtId="10" fontId="4" fillId="0" borderId="19" xfId="4" applyNumberFormat="1" applyFont="1" applyBorder="1" applyAlignment="1">
      <alignment horizontal="center"/>
    </xf>
    <xf numFmtId="10" fontId="4" fillId="0" borderId="0" xfId="4" applyNumberFormat="1" applyFont="1" applyBorder="1" applyAlignment="1">
      <alignment horizontal="center"/>
    </xf>
    <xf numFmtId="0" fontId="23" fillId="8" borderId="0" xfId="0" applyFont="1" applyFill="1" applyBorder="1" applyAlignment="1">
      <alignment horizontal="center"/>
    </xf>
    <xf numFmtId="0" fontId="4" fillId="8" borderId="0" xfId="2" applyFont="1" applyFill="1" applyBorder="1" applyAlignment="1">
      <alignment horizontal="left" indent="1"/>
    </xf>
    <xf numFmtId="44" fontId="8" fillId="0" borderId="0" xfId="5" applyFont="1" applyBorder="1"/>
    <xf numFmtId="0" fontId="11" fillId="2" borderId="21" xfId="0" applyFont="1" applyFill="1" applyBorder="1" applyAlignment="1">
      <alignment horizontal="center"/>
    </xf>
    <xf numFmtId="10" fontId="11" fillId="2" borderId="3" xfId="1" applyNumberFormat="1" applyFont="1" applyFill="1" applyBorder="1"/>
    <xf numFmtId="41" fontId="11" fillId="2" borderId="21" xfId="0" applyNumberFormat="1" applyFont="1" applyFill="1" applyBorder="1"/>
    <xf numFmtId="41" fontId="11" fillId="2" borderId="30" xfId="0" applyNumberFormat="1" applyFont="1" applyFill="1" applyBorder="1"/>
    <xf numFmtId="10" fontId="11" fillId="2" borderId="14" xfId="1" applyNumberFormat="1" applyFont="1" applyFill="1" applyBorder="1"/>
    <xf numFmtId="10" fontId="11" fillId="2" borderId="0" xfId="1" applyNumberFormat="1" applyFont="1" applyFill="1" applyBorder="1"/>
    <xf numFmtId="0" fontId="11" fillId="0" borderId="0" xfId="0" applyFont="1" applyFill="1" applyBorder="1"/>
    <xf numFmtId="0" fontId="11" fillId="0" borderId="0" xfId="0" applyFont="1" applyFill="1" applyBorder="1" applyAlignment="1">
      <alignment horizontal="center"/>
    </xf>
    <xf numFmtId="41" fontId="11" fillId="0" borderId="0" xfId="0" applyNumberFormat="1" applyFont="1" applyFill="1" applyBorder="1"/>
    <xf numFmtId="10" fontId="11" fillId="0" borderId="0" xfId="1" applyNumberFormat="1" applyFont="1" applyFill="1" applyBorder="1"/>
    <xf numFmtId="0" fontId="11" fillId="0" borderId="0" xfId="0" applyFont="1" applyFill="1" applyBorder="1" applyAlignment="1">
      <alignment horizontal="left"/>
    </xf>
    <xf numFmtId="0" fontId="4" fillId="0" borderId="0" xfId="0" applyFont="1" applyFill="1" applyBorder="1" applyAlignment="1">
      <alignment vertical="center"/>
    </xf>
    <xf numFmtId="0" fontId="4" fillId="0" borderId="0" xfId="0" applyFont="1" applyFill="1" applyBorder="1"/>
    <xf numFmtId="0" fontId="16" fillId="8" borderId="0" xfId="0" applyFont="1" applyFill="1" applyAlignment="1">
      <alignment horizontal="left" vertical="top" indent="2"/>
    </xf>
    <xf numFmtId="0" fontId="7" fillId="0" borderId="0" xfId="0" applyFont="1" applyFill="1" applyBorder="1"/>
    <xf numFmtId="165" fontId="24" fillId="0" borderId="0" xfId="3" applyNumberFormat="1" applyFont="1" applyBorder="1"/>
    <xf numFmtId="41" fontId="7" fillId="3" borderId="4" xfId="0" applyNumberFormat="1" applyFont="1" applyFill="1" applyBorder="1"/>
    <xf numFmtId="0" fontId="11" fillId="2" borderId="11" xfId="0" applyFont="1" applyFill="1" applyBorder="1" applyAlignment="1">
      <alignment horizontal="left"/>
    </xf>
    <xf numFmtId="0" fontId="11" fillId="2" borderId="21" xfId="0" applyFont="1" applyFill="1" applyBorder="1"/>
    <xf numFmtId="0" fontId="11" fillId="2" borderId="14" xfId="0" applyFont="1" applyFill="1" applyBorder="1" applyAlignment="1">
      <alignment horizontal="center"/>
    </xf>
    <xf numFmtId="0" fontId="11" fillId="6" borderId="44" xfId="0" applyFont="1" applyFill="1" applyBorder="1" applyAlignment="1">
      <alignment horizontal="right"/>
    </xf>
    <xf numFmtId="41" fontId="11" fillId="6" borderId="43" xfId="0" applyNumberFormat="1" applyFont="1" applyFill="1" applyBorder="1"/>
    <xf numFmtId="10" fontId="11" fillId="6" borderId="45" xfId="1" applyNumberFormat="1" applyFont="1" applyFill="1" applyBorder="1"/>
    <xf numFmtId="41" fontId="11" fillId="6" borderId="44" xfId="0" applyNumberFormat="1" applyFont="1" applyFill="1" applyBorder="1"/>
    <xf numFmtId="0" fontId="7" fillId="5" borderId="1" xfId="2" applyFont="1" applyFill="1" applyBorder="1" applyAlignment="1">
      <alignment horizontal="center" vertical="center" wrapText="1"/>
    </xf>
    <xf numFmtId="165" fontId="22" fillId="0" borderId="0" xfId="3" applyNumberFormat="1" applyFont="1" applyBorder="1"/>
    <xf numFmtId="0" fontId="9" fillId="0" borderId="9" xfId="0" applyFont="1" applyBorder="1" applyAlignment="1">
      <alignment horizontal="left"/>
    </xf>
    <xf numFmtId="0" fontId="9" fillId="0" borderId="9" xfId="0" applyFont="1" applyBorder="1"/>
    <xf numFmtId="0" fontId="9" fillId="0" borderId="11" xfId="0" applyFont="1" applyBorder="1"/>
    <xf numFmtId="10" fontId="9" fillId="0" borderId="14" xfId="1" applyNumberFormat="1" applyFont="1" applyBorder="1"/>
    <xf numFmtId="41" fontId="9" fillId="0" borderId="4" xfId="1" applyNumberFormat="1" applyFont="1" applyBorder="1"/>
    <xf numFmtId="41" fontId="9" fillId="0" borderId="2" xfId="1" applyNumberFormat="1" applyFont="1" applyBorder="1"/>
    <xf numFmtId="0" fontId="20" fillId="9" borderId="0" xfId="0" applyFont="1" applyFill="1"/>
    <xf numFmtId="0" fontId="20" fillId="9" borderId="0" xfId="0" applyFont="1" applyFill="1" applyAlignment="1">
      <alignment horizontal="center"/>
    </xf>
    <xf numFmtId="0" fontId="4" fillId="8" borderId="0" xfId="0" applyFont="1" applyFill="1"/>
    <xf numFmtId="0" fontId="4" fillId="8" borderId="0" xfId="0" applyFont="1" applyFill="1" applyAlignment="1">
      <alignment horizontal="center"/>
    </xf>
    <xf numFmtId="0" fontId="4" fillId="0" borderId="0" xfId="0" applyFont="1" applyBorder="1" applyAlignment="1">
      <alignment horizontal="center"/>
    </xf>
    <xf numFmtId="0" fontId="4" fillId="0" borderId="10" xfId="0" applyFont="1" applyBorder="1"/>
    <xf numFmtId="0" fontId="4" fillId="0" borderId="1" xfId="0" applyFont="1" applyBorder="1"/>
    <xf numFmtId="0" fontId="4" fillId="0" borderId="1" xfId="0" applyFont="1" applyBorder="1" applyAlignment="1">
      <alignment horizontal="center"/>
    </xf>
    <xf numFmtId="0" fontId="4" fillId="0" borderId="23" xfId="0" applyFont="1" applyBorder="1"/>
    <xf numFmtId="0" fontId="9" fillId="0" borderId="4" xfId="0" applyFont="1" applyBorder="1"/>
    <xf numFmtId="41" fontId="11" fillId="2" borderId="24" xfId="0" applyNumberFormat="1" applyFont="1" applyFill="1" applyBorder="1" applyAlignment="1"/>
    <xf numFmtId="0" fontId="20" fillId="2" borderId="0" xfId="0" applyFont="1" applyFill="1" applyBorder="1"/>
    <xf numFmtId="0" fontId="20" fillId="2" borderId="0" xfId="0" applyFont="1" applyFill="1" applyBorder="1" applyAlignment="1">
      <alignment horizontal="center"/>
    </xf>
    <xf numFmtId="0" fontId="20" fillId="2" borderId="10" xfId="0" applyFont="1" applyFill="1" applyBorder="1"/>
    <xf numFmtId="0" fontId="13" fillId="5" borderId="42" xfId="0" applyFont="1" applyFill="1" applyBorder="1"/>
    <xf numFmtId="41" fontId="11" fillId="9" borderId="11" xfId="0" applyNumberFormat="1" applyFont="1" applyFill="1" applyBorder="1" applyAlignment="1"/>
    <xf numFmtId="0" fontId="20" fillId="9" borderId="21" xfId="0" applyFont="1" applyFill="1" applyBorder="1"/>
    <xf numFmtId="0" fontId="20" fillId="9" borderId="21" xfId="0" applyFont="1" applyFill="1" applyBorder="1" applyAlignment="1">
      <alignment horizontal="center"/>
    </xf>
    <xf numFmtId="0" fontId="20" fillId="9" borderId="14" xfId="0" applyFont="1" applyFill="1" applyBorder="1"/>
    <xf numFmtId="41" fontId="11" fillId="9" borderId="11" xfId="0" applyNumberFormat="1" applyFont="1" applyFill="1" applyBorder="1"/>
    <xf numFmtId="41" fontId="11" fillId="9" borderId="21" xfId="0" applyNumberFormat="1" applyFont="1" applyFill="1" applyBorder="1"/>
    <xf numFmtId="41" fontId="11" fillId="9" borderId="30" xfId="0" applyNumberFormat="1" applyFont="1" applyFill="1" applyBorder="1"/>
    <xf numFmtId="10" fontId="11" fillId="9" borderId="14" xfId="1" applyNumberFormat="1" applyFont="1" applyFill="1" applyBorder="1"/>
    <xf numFmtId="10" fontId="11" fillId="9" borderId="21" xfId="1" applyNumberFormat="1" applyFont="1" applyFill="1" applyBorder="1"/>
    <xf numFmtId="0" fontId="7" fillId="0" borderId="24" xfId="2" applyFont="1" applyFill="1" applyBorder="1"/>
    <xf numFmtId="0" fontId="7" fillId="0" borderId="19" xfId="2" applyFont="1" applyFill="1" applyBorder="1"/>
    <xf numFmtId="0" fontId="7" fillId="0" borderId="9" xfId="2" applyFont="1" applyFill="1" applyBorder="1"/>
    <xf numFmtId="0" fontId="7" fillId="0" borderId="0" xfId="2" applyFont="1" applyFill="1" applyBorder="1"/>
    <xf numFmtId="0" fontId="7" fillId="0" borderId="22" xfId="2" applyFont="1" applyFill="1" applyBorder="1"/>
    <xf numFmtId="0" fontId="7" fillId="0" borderId="1" xfId="2" applyFont="1" applyFill="1" applyBorder="1"/>
    <xf numFmtId="0" fontId="13" fillId="5" borderId="2" xfId="2" applyFont="1" applyFill="1" applyBorder="1" applyAlignment="1">
      <alignment horizontal="center" wrapText="1"/>
    </xf>
    <xf numFmtId="14" fontId="8" fillId="0" borderId="4" xfId="2" applyNumberFormat="1" applyFont="1" applyBorder="1"/>
    <xf numFmtId="14" fontId="8" fillId="0" borderId="18" xfId="2" applyNumberFormat="1" applyFont="1" applyBorder="1"/>
    <xf numFmtId="0" fontId="13" fillId="5" borderId="4" xfId="2" applyFont="1" applyFill="1" applyBorder="1" applyAlignment="1">
      <alignment horizontal="center" wrapText="1"/>
    </xf>
    <xf numFmtId="41" fontId="9" fillId="0" borderId="18" xfId="2" applyNumberFormat="1" applyFont="1" applyBorder="1"/>
    <xf numFmtId="41" fontId="9" fillId="0" borderId="4" xfId="2" applyNumberFormat="1" applyFont="1" applyBorder="1"/>
    <xf numFmtId="165" fontId="9" fillId="0" borderId="37" xfId="3" applyNumberFormat="1" applyFont="1" applyBorder="1"/>
    <xf numFmtId="165" fontId="9" fillId="0" borderId="5" xfId="3" applyNumberFormat="1" applyFont="1" applyBorder="1"/>
    <xf numFmtId="10" fontId="12" fillId="7" borderId="4" xfId="0" applyNumberFormat="1" applyFont="1" applyFill="1" applyBorder="1" applyAlignment="1">
      <alignment horizontal="center"/>
    </xf>
    <xf numFmtId="10" fontId="12" fillId="7" borderId="3" xfId="0" applyNumberFormat="1" applyFont="1" applyFill="1" applyBorder="1" applyAlignment="1">
      <alignment horizontal="center"/>
    </xf>
    <xf numFmtId="10" fontId="12" fillId="7" borderId="2" xfId="0" applyNumberFormat="1" applyFont="1" applyFill="1" applyBorder="1" applyAlignment="1">
      <alignment horizontal="center"/>
    </xf>
    <xf numFmtId="10" fontId="12" fillId="7" borderId="47" xfId="0" applyNumberFormat="1" applyFont="1" applyFill="1" applyBorder="1" applyAlignment="1">
      <alignment horizontal="center"/>
    </xf>
    <xf numFmtId="10" fontId="12" fillId="7" borderId="9" xfId="0" applyNumberFormat="1" applyFont="1" applyFill="1" applyBorder="1" applyAlignment="1">
      <alignment horizontal="center"/>
    </xf>
    <xf numFmtId="10" fontId="12" fillId="7" borderId="11" xfId="0" applyNumberFormat="1" applyFont="1" applyFill="1" applyBorder="1" applyAlignment="1">
      <alignment horizontal="center"/>
    </xf>
    <xf numFmtId="10" fontId="12" fillId="7" borderId="30" xfId="0" applyNumberFormat="1" applyFont="1" applyFill="1" applyBorder="1" applyAlignment="1">
      <alignment horizontal="center"/>
    </xf>
    <xf numFmtId="10" fontId="12" fillId="7" borderId="13" xfId="0" applyNumberFormat="1" applyFont="1" applyFill="1" applyBorder="1" applyAlignment="1">
      <alignment horizontal="center"/>
    </xf>
    <xf numFmtId="0" fontId="8" fillId="0" borderId="18" xfId="2" applyFont="1" applyBorder="1"/>
    <xf numFmtId="0" fontId="8" fillId="0" borderId="19" xfId="2" applyFont="1" applyBorder="1"/>
    <xf numFmtId="14" fontId="8" fillId="0" borderId="19" xfId="2" applyNumberFormat="1" applyFont="1" applyBorder="1"/>
    <xf numFmtId="165" fontId="8" fillId="0" borderId="19" xfId="3" applyNumberFormat="1" applyFont="1" applyBorder="1"/>
    <xf numFmtId="44" fontId="8" fillId="0" borderId="19" xfId="5" applyFont="1" applyBorder="1"/>
    <xf numFmtId="0" fontId="8" fillId="0" borderId="19" xfId="2" applyFont="1" applyBorder="1" applyAlignment="1">
      <alignment horizontal="center"/>
    </xf>
    <xf numFmtId="0" fontId="8" fillId="0" borderId="4" xfId="2" applyFont="1" applyBorder="1"/>
    <xf numFmtId="0" fontId="8" fillId="0" borderId="2" xfId="2" applyFont="1" applyBorder="1"/>
    <xf numFmtId="0" fontId="8" fillId="0" borderId="1" xfId="2" applyFont="1" applyBorder="1"/>
    <xf numFmtId="14" fontId="8" fillId="0" borderId="2" xfId="2" applyNumberFormat="1" applyFont="1" applyBorder="1"/>
    <xf numFmtId="14" fontId="8" fillId="0" borderId="1" xfId="2" applyNumberFormat="1" applyFont="1" applyBorder="1"/>
    <xf numFmtId="165" fontId="8" fillId="0" borderId="1" xfId="3" applyNumberFormat="1" applyFont="1" applyBorder="1"/>
    <xf numFmtId="10" fontId="4" fillId="0" borderId="1" xfId="4" applyNumberFormat="1" applyFont="1" applyBorder="1" applyAlignment="1">
      <alignment horizontal="center"/>
    </xf>
    <xf numFmtId="10" fontId="4" fillId="0" borderId="47" xfId="4" applyNumberFormat="1" applyFont="1" applyBorder="1" applyAlignment="1">
      <alignment horizontal="center"/>
    </xf>
    <xf numFmtId="44" fontId="8" fillId="0" borderId="47" xfId="5" applyFont="1" applyBorder="1"/>
    <xf numFmtId="44" fontId="8" fillId="0" borderId="1" xfId="5" applyFont="1" applyBorder="1"/>
    <xf numFmtId="0" fontId="8" fillId="0" borderId="1" xfId="2" applyFont="1" applyBorder="1" applyAlignment="1">
      <alignment horizontal="center"/>
    </xf>
    <xf numFmtId="0" fontId="8" fillId="0" borderId="29" xfId="2" applyFont="1" applyFill="1" applyBorder="1"/>
    <xf numFmtId="0" fontId="8" fillId="0" borderId="3" xfId="2" applyFont="1" applyFill="1" applyBorder="1"/>
    <xf numFmtId="0" fontId="8" fillId="0" borderId="47" xfId="2" applyFont="1" applyFill="1" applyBorder="1"/>
    <xf numFmtId="165" fontId="8" fillId="7" borderId="19" xfId="3" applyNumberFormat="1" applyFont="1" applyFill="1" applyBorder="1"/>
    <xf numFmtId="165" fontId="8" fillId="7" borderId="0" xfId="3" applyNumberFormat="1" applyFont="1" applyFill="1" applyBorder="1"/>
    <xf numFmtId="165" fontId="8" fillId="7" borderId="1" xfId="3" applyNumberFormat="1" applyFont="1" applyFill="1" applyBorder="1"/>
    <xf numFmtId="41" fontId="8" fillId="7" borderId="19" xfId="2" applyNumberFormat="1" applyFont="1" applyFill="1" applyBorder="1"/>
    <xf numFmtId="41" fontId="8" fillId="7" borderId="0" xfId="2" applyNumberFormat="1" applyFont="1" applyFill="1" applyBorder="1"/>
    <xf numFmtId="10" fontId="12" fillId="7" borderId="22" xfId="0" applyNumberFormat="1" applyFont="1" applyFill="1" applyBorder="1" applyAlignment="1">
      <alignment horizontal="center"/>
    </xf>
    <xf numFmtId="0" fontId="13" fillId="5" borderId="27" xfId="0" applyFont="1" applyFill="1" applyBorder="1" applyAlignment="1">
      <alignment horizontal="center" wrapText="1"/>
    </xf>
    <xf numFmtId="0" fontId="12" fillId="3" borderId="4" xfId="6" applyNumberFormat="1" applyFont="1" applyFill="1" applyBorder="1" applyAlignment="1">
      <alignment horizontal="center"/>
    </xf>
    <xf numFmtId="0" fontId="12" fillId="3" borderId="10" xfId="6" applyNumberFormat="1" applyFont="1" applyFill="1" applyBorder="1" applyAlignment="1">
      <alignment horizontal="center"/>
    </xf>
    <xf numFmtId="0" fontId="12" fillId="3" borderId="2" xfId="6" applyNumberFormat="1" applyFont="1" applyFill="1" applyBorder="1" applyAlignment="1">
      <alignment horizontal="center"/>
    </xf>
    <xf numFmtId="0" fontId="12" fillId="3" borderId="23" xfId="6" applyNumberFormat="1" applyFont="1" applyFill="1" applyBorder="1" applyAlignment="1">
      <alignment horizontal="center"/>
    </xf>
    <xf numFmtId="0" fontId="12" fillId="3" borderId="30" xfId="6" applyNumberFormat="1" applyFont="1" applyFill="1" applyBorder="1" applyAlignment="1">
      <alignment horizontal="center"/>
    </xf>
    <xf numFmtId="0" fontId="12" fillId="3" borderId="14" xfId="6" applyNumberFormat="1" applyFont="1" applyFill="1" applyBorder="1" applyAlignment="1">
      <alignment horizontal="center"/>
    </xf>
    <xf numFmtId="0" fontId="3" fillId="8" borderId="0" xfId="0" applyFont="1" applyFill="1" applyAlignment="1">
      <alignment horizontal="left" vertical="center" wrapText="1"/>
    </xf>
    <xf numFmtId="0" fontId="16" fillId="3" borderId="0" xfId="0" applyFont="1" applyFill="1" applyBorder="1" applyAlignment="1">
      <alignment horizontal="left" vertical="center" wrapText="1"/>
    </xf>
    <xf numFmtId="0" fontId="26" fillId="3" borderId="0" xfId="0" applyFont="1" applyFill="1"/>
    <xf numFmtId="0" fontId="18" fillId="3" borderId="0" xfId="7" applyFont="1" applyFill="1" applyBorder="1" applyAlignment="1">
      <alignment vertical="center"/>
    </xf>
    <xf numFmtId="0" fontId="16" fillId="3" borderId="0" xfId="0" applyFont="1" applyFill="1" applyBorder="1" applyAlignment="1">
      <alignment vertical="center"/>
    </xf>
    <xf numFmtId="0" fontId="7" fillId="3" borderId="0" xfId="0" applyFont="1" applyFill="1" applyBorder="1" applyAlignment="1">
      <alignment horizontal="left" vertical="center" wrapText="1"/>
    </xf>
    <xf numFmtId="0" fontId="13" fillId="5" borderId="15" xfId="0" applyFont="1" applyFill="1" applyBorder="1" applyAlignment="1">
      <alignment horizontal="center" wrapText="1"/>
    </xf>
    <xf numFmtId="0" fontId="13" fillId="5" borderId="17" xfId="0" applyFont="1" applyFill="1" applyBorder="1" applyAlignment="1">
      <alignment horizontal="center" wrapText="1"/>
    </xf>
    <xf numFmtId="0" fontId="13" fillId="5" borderId="28" xfId="0" applyFont="1" applyFill="1" applyBorder="1" applyAlignment="1">
      <alignment horizontal="center" wrapText="1"/>
    </xf>
    <xf numFmtId="0" fontId="23" fillId="8" borderId="0" xfId="0" applyFont="1" applyFill="1" applyAlignment="1">
      <alignment horizontal="center"/>
    </xf>
    <xf numFmtId="0" fontId="11" fillId="0" borderId="0" xfId="2" applyFont="1" applyFill="1" applyBorder="1" applyAlignment="1">
      <alignment horizontal="center"/>
    </xf>
    <xf numFmtId="0" fontId="6" fillId="2" borderId="0" xfId="0" applyFont="1" applyFill="1" applyAlignment="1">
      <alignment horizontal="center"/>
    </xf>
    <xf numFmtId="0" fontId="16" fillId="8" borderId="0" xfId="0" applyFont="1" applyFill="1" applyBorder="1" applyAlignment="1">
      <alignment vertical="center" wrapText="1"/>
    </xf>
    <xf numFmtId="0" fontId="3" fillId="8" borderId="0" xfId="0" applyFont="1" applyFill="1" applyAlignment="1">
      <alignment vertical="center" wrapText="1"/>
    </xf>
    <xf numFmtId="0" fontId="16" fillId="8" borderId="0" xfId="0" applyFont="1" applyFill="1" applyBorder="1" applyAlignment="1">
      <alignment vertical="center" wrapText="1"/>
    </xf>
    <xf numFmtId="0" fontId="27" fillId="3" borderId="0" xfId="0" applyFont="1" applyFill="1"/>
    <xf numFmtId="0" fontId="28" fillId="0" borderId="0" xfId="7" applyFont="1" applyFill="1"/>
    <xf numFmtId="0" fontId="29" fillId="7" borderId="0" xfId="0" applyFont="1" applyFill="1"/>
    <xf numFmtId="0" fontId="32" fillId="3" borderId="0" xfId="0" applyFont="1" applyFill="1"/>
    <xf numFmtId="0" fontId="34" fillId="3" borderId="0" xfId="0" applyFont="1" applyFill="1"/>
    <xf numFmtId="0" fontId="35" fillId="8" borderId="0" xfId="0" applyFont="1" applyFill="1"/>
    <xf numFmtId="0" fontId="38" fillId="8" borderId="0" xfId="0" applyFont="1" applyFill="1" applyBorder="1" applyAlignment="1">
      <alignment vertical="center" wrapText="1"/>
    </xf>
    <xf numFmtId="0" fontId="39" fillId="3" borderId="0" xfId="0" applyFont="1" applyFill="1"/>
    <xf numFmtId="165" fontId="7" fillId="0" borderId="0" xfId="3" applyNumberFormat="1" applyFont="1" applyFill="1" applyBorder="1"/>
    <xf numFmtId="165" fontId="8" fillId="0" borderId="0" xfId="3" applyNumberFormat="1" applyFont="1" applyFill="1" applyBorder="1"/>
    <xf numFmtId="0" fontId="13" fillId="5" borderId="46" xfId="2" applyFont="1" applyFill="1" applyBorder="1" applyAlignment="1">
      <alignment horizontal="center" wrapText="1"/>
    </xf>
    <xf numFmtId="0" fontId="4" fillId="0" borderId="37" xfId="2" applyFont="1" applyBorder="1" applyAlignment="1">
      <alignment horizontal="center"/>
    </xf>
    <xf numFmtId="0" fontId="4" fillId="0" borderId="5" xfId="2" applyFont="1" applyBorder="1" applyAlignment="1">
      <alignment horizontal="center"/>
    </xf>
    <xf numFmtId="0" fontId="4" fillId="0" borderId="48" xfId="2" applyFont="1" applyBorder="1" applyAlignment="1">
      <alignment horizontal="center"/>
    </xf>
    <xf numFmtId="0" fontId="16" fillId="3" borderId="19" xfId="0" applyFont="1" applyFill="1" applyBorder="1" applyAlignment="1">
      <alignment horizontal="left" vertical="center" wrapText="1"/>
    </xf>
    <xf numFmtId="0" fontId="16" fillId="8" borderId="0" xfId="0" applyFont="1" applyFill="1" applyBorder="1" applyAlignment="1">
      <alignment vertical="center" wrapText="1"/>
    </xf>
    <xf numFmtId="0" fontId="37" fillId="8" borderId="0" xfId="7" applyFont="1" applyFill="1" applyBorder="1" applyAlignment="1">
      <alignment horizontal="left" vertical="top" wrapText="1"/>
    </xf>
    <xf numFmtId="0" fontId="37" fillId="8" borderId="0" xfId="7" applyFont="1" applyFill="1" applyBorder="1" applyAlignment="1">
      <alignment horizontal="left" vertical="center" wrapText="1"/>
    </xf>
    <xf numFmtId="0" fontId="36" fillId="8" borderId="0" xfId="7" applyFont="1" applyFill="1" applyBorder="1" applyAlignment="1">
      <alignment horizontal="left"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3" fillId="5" borderId="15" xfId="0" applyFont="1" applyFill="1" applyBorder="1" applyAlignment="1">
      <alignment horizontal="center" wrapText="1"/>
    </xf>
    <xf numFmtId="0" fontId="13" fillId="5" borderId="17" xfId="0" applyFont="1" applyFill="1" applyBorder="1" applyAlignment="1">
      <alignment horizontal="center" wrapText="1"/>
    </xf>
    <xf numFmtId="0" fontId="13" fillId="5" borderId="28" xfId="0" applyFont="1" applyFill="1" applyBorder="1" applyAlignment="1">
      <alignment horizontal="center" wrapText="1"/>
    </xf>
    <xf numFmtId="0" fontId="3" fillId="8" borderId="0" xfId="0" applyFont="1" applyFill="1" applyAlignment="1">
      <alignment vertical="center" wrapText="1"/>
    </xf>
    <xf numFmtId="0" fontId="25" fillId="8" borderId="0" xfId="0" applyFont="1" applyFill="1" applyAlignment="1">
      <alignment horizontal="center"/>
    </xf>
    <xf numFmtId="0" fontId="11" fillId="2" borderId="31" xfId="0" applyFont="1" applyFill="1" applyBorder="1" applyAlignment="1">
      <alignment horizontal="center"/>
    </xf>
    <xf numFmtId="0" fontId="11" fillId="2" borderId="32" xfId="0" applyFont="1" applyFill="1" applyBorder="1" applyAlignment="1">
      <alignment horizontal="center"/>
    </xf>
    <xf numFmtId="0" fontId="11" fillId="2" borderId="9"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3" fillId="8" borderId="0" xfId="0" applyFont="1" applyFill="1" applyAlignment="1">
      <alignment horizontal="center"/>
    </xf>
    <xf numFmtId="0" fontId="11" fillId="2" borderId="0"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0" borderId="0" xfId="2" applyFont="1" applyFill="1" applyBorder="1" applyAlignment="1">
      <alignment horizontal="center"/>
    </xf>
    <xf numFmtId="0" fontId="11" fillId="4" borderId="9" xfId="2" applyFont="1" applyFill="1" applyBorder="1" applyAlignment="1">
      <alignment horizontal="center" vertical="top"/>
    </xf>
    <xf numFmtId="0" fontId="11" fillId="4" borderId="0" xfId="2" applyFont="1" applyFill="1" applyBorder="1" applyAlignment="1">
      <alignment horizontal="center" vertical="top"/>
    </xf>
  </cellXfs>
  <cellStyles count="8">
    <cellStyle name="Comma" xfId="6" builtinId="3"/>
    <cellStyle name="Comma 2" xfId="3" xr:uid="{00000000-0005-0000-0000-000001000000}"/>
    <cellStyle name="Currency 2" xfId="5" xr:uid="{00000000-0005-0000-0000-000002000000}"/>
    <cellStyle name="Hyperlink" xfId="7" builtinId="8"/>
    <cellStyle name="Normal" xfId="0" builtinId="0"/>
    <cellStyle name="Normal 2" xfId="2" xr:uid="{00000000-0005-0000-0000-000005000000}"/>
    <cellStyle name="Percent" xfId="1" builtinId="5"/>
    <cellStyle name="Percent 2" xfId="4" xr:uid="{00000000-0005-0000-0000-000007000000}"/>
  </cellStyles>
  <dxfs count="0"/>
  <tableStyles count="0" defaultTableStyle="TableStyleMedium2" defaultPivotStyle="PivotStyleLight16"/>
  <colors>
    <mruColors>
      <color rgb="FFFFF2CC"/>
      <color rgb="FF0000FF"/>
      <color rgb="FFFFFFCC"/>
      <color rgb="FF44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s3vc.com/newsletter" TargetMode="External"/><Relationship Id="rId7" Type="http://schemas.openxmlformats.org/officeDocument/2006/relationships/hyperlink" Target="https://twitter.com/S3ventures" TargetMode="External"/><Relationship Id="rId2" Type="http://schemas.openxmlformats.org/officeDocument/2006/relationships/image" Target="../media/image1.png"/><Relationship Id="rId1" Type="http://schemas.openxmlformats.org/officeDocument/2006/relationships/hyperlink" Target="http://www.s3vc.com" TargetMode="External"/><Relationship Id="rId6" Type="http://schemas.openxmlformats.org/officeDocument/2006/relationships/image" Target="../media/image3.PNG"/><Relationship Id="rId5" Type="http://schemas.openxmlformats.org/officeDocument/2006/relationships/hyperlink" Target="https://www.linkedin.com/company/s3-ventur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www.s3vc.com/resources/s3-venture-option-grants-workbook"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209551</xdr:colOff>
      <xdr:row>34</xdr:row>
      <xdr:rowOff>401322</xdr:rowOff>
    </xdr:from>
    <xdr:to>
      <xdr:col>4</xdr:col>
      <xdr:colOff>400277</xdr:colOff>
      <xdr:row>37</xdr:row>
      <xdr:rowOff>143510</xdr:rowOff>
    </xdr:to>
    <xdr:pic>
      <xdr:nvPicPr>
        <xdr:cNvPr id="6" name="Picture 5">
          <a:hlinkClick xmlns:r="http://schemas.openxmlformats.org/officeDocument/2006/relationships" r:id="rId1"/>
          <a:extLst>
            <a:ext uri="{FF2B5EF4-FFF2-40B4-BE49-F238E27FC236}">
              <a16:creationId xmlns:a16="http://schemas.microsoft.com/office/drawing/2014/main" id="{CBA18E78-154E-4AE1-A9F6-E4060FD75C5F}"/>
            </a:ext>
          </a:extLst>
        </xdr:cNvPr>
        <xdr:cNvPicPr>
          <a:picLocks noChangeAspect="1"/>
        </xdr:cNvPicPr>
      </xdr:nvPicPr>
      <xdr:blipFill>
        <a:blip xmlns:r="http://schemas.openxmlformats.org/officeDocument/2006/relationships" r:embed="rId2"/>
        <a:stretch>
          <a:fillRect/>
        </a:stretch>
      </xdr:blipFill>
      <xdr:spPr>
        <a:xfrm>
          <a:off x="476251" y="6375402"/>
          <a:ext cx="1707106" cy="641348"/>
        </a:xfrm>
        <a:prstGeom prst="rect">
          <a:avLst/>
        </a:prstGeom>
      </xdr:spPr>
    </xdr:pic>
    <xdr:clientData/>
  </xdr:twoCellAnchor>
  <xdr:twoCellAnchor editAs="oneCell">
    <xdr:from>
      <xdr:col>10</xdr:col>
      <xdr:colOff>313470</xdr:colOff>
      <xdr:row>37</xdr:row>
      <xdr:rowOff>15240</xdr:rowOff>
    </xdr:from>
    <xdr:to>
      <xdr:col>10</xdr:col>
      <xdr:colOff>562637</xdr:colOff>
      <xdr:row>37</xdr:row>
      <xdr:rowOff>182899</xdr:rowOff>
    </xdr:to>
    <xdr:pic>
      <xdr:nvPicPr>
        <xdr:cNvPr id="3" name="Picture 2">
          <a:hlinkClick xmlns:r="http://schemas.openxmlformats.org/officeDocument/2006/relationships" r:id="rId3"/>
          <a:extLst>
            <a:ext uri="{FF2B5EF4-FFF2-40B4-BE49-F238E27FC236}">
              <a16:creationId xmlns:a16="http://schemas.microsoft.com/office/drawing/2014/main" id="{A3D7EBB8-D5D8-4293-8F88-C1A8BE165149}"/>
            </a:ext>
          </a:extLst>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6104670" y="6888480"/>
          <a:ext cx="242817" cy="167659"/>
        </a:xfrm>
        <a:prstGeom prst="rect">
          <a:avLst/>
        </a:prstGeom>
      </xdr:spPr>
    </xdr:pic>
    <xdr:clientData/>
  </xdr:twoCellAnchor>
  <xdr:twoCellAnchor editAs="oneCell">
    <xdr:from>
      <xdr:col>10</xdr:col>
      <xdr:colOff>571500</xdr:colOff>
      <xdr:row>36</xdr:row>
      <xdr:rowOff>172052</xdr:rowOff>
    </xdr:from>
    <xdr:to>
      <xdr:col>11</xdr:col>
      <xdr:colOff>106705</xdr:colOff>
      <xdr:row>37</xdr:row>
      <xdr:rowOff>198144</xdr:rowOff>
    </xdr:to>
    <xdr:pic>
      <xdr:nvPicPr>
        <xdr:cNvPr id="7" name="Picture 6">
          <a:hlinkClick xmlns:r="http://schemas.openxmlformats.org/officeDocument/2006/relationships" r:id="rId5"/>
          <a:extLst>
            <a:ext uri="{FF2B5EF4-FFF2-40B4-BE49-F238E27FC236}">
              <a16:creationId xmlns:a16="http://schemas.microsoft.com/office/drawing/2014/main" id="{906A7DC9-5643-45B3-967B-CF788B3D7D55}"/>
            </a:ext>
          </a:extLst>
        </xdr:cNvPr>
        <xdr:cNvPicPr>
          <a:picLocks noChangeAspect="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6362700" y="6854792"/>
          <a:ext cx="228625" cy="216592"/>
        </a:xfrm>
        <a:prstGeom prst="rect">
          <a:avLst/>
        </a:prstGeom>
      </xdr:spPr>
    </xdr:pic>
    <xdr:clientData/>
  </xdr:twoCellAnchor>
  <xdr:twoCellAnchor editAs="oneCell">
    <xdr:from>
      <xdr:col>11</xdr:col>
      <xdr:colOff>113606</xdr:colOff>
      <xdr:row>37</xdr:row>
      <xdr:rowOff>9038</xdr:rowOff>
    </xdr:from>
    <xdr:to>
      <xdr:col>11</xdr:col>
      <xdr:colOff>350520</xdr:colOff>
      <xdr:row>37</xdr:row>
      <xdr:rowOff>198142</xdr:rowOff>
    </xdr:to>
    <xdr:pic>
      <xdr:nvPicPr>
        <xdr:cNvPr id="9" name="Picture 8">
          <a:hlinkClick xmlns:r="http://schemas.openxmlformats.org/officeDocument/2006/relationships" r:id="rId7"/>
          <a:extLst>
            <a:ext uri="{FF2B5EF4-FFF2-40B4-BE49-F238E27FC236}">
              <a16:creationId xmlns:a16="http://schemas.microsoft.com/office/drawing/2014/main" id="{47C24480-56B9-4947-A587-E9C0DD0AD932}"/>
            </a:ext>
          </a:extLst>
        </xdr:cNvPr>
        <xdr:cNvPicPr>
          <a:picLocks noChangeAspect="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6590606" y="6847988"/>
          <a:ext cx="236914" cy="195454"/>
        </a:xfrm>
        <a:prstGeom prst="rect">
          <a:avLst/>
        </a:prstGeom>
      </xdr:spPr>
    </xdr:pic>
    <xdr:clientData/>
  </xdr:twoCellAnchor>
  <xdr:twoCellAnchor editAs="oneCell">
    <xdr:from>
      <xdr:col>18</xdr:col>
      <xdr:colOff>7620</xdr:colOff>
      <xdr:row>1</xdr:row>
      <xdr:rowOff>160020</xdr:rowOff>
    </xdr:from>
    <xdr:to>
      <xdr:col>20</xdr:col>
      <xdr:colOff>687324</xdr:colOff>
      <xdr:row>12</xdr:row>
      <xdr:rowOff>47244</xdr:rowOff>
    </xdr:to>
    <xdr:pic>
      <xdr:nvPicPr>
        <xdr:cNvPr id="11" name="Picture 10">
          <a:hlinkClick xmlns:r="http://schemas.openxmlformats.org/officeDocument/2006/relationships" r:id="rId9"/>
          <a:extLst>
            <a:ext uri="{FF2B5EF4-FFF2-40B4-BE49-F238E27FC236}">
              <a16:creationId xmlns:a16="http://schemas.microsoft.com/office/drawing/2014/main" id="{D971AA34-74F7-4351-94F6-43EC700E8C48}"/>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1346180" y="388620"/>
          <a:ext cx="2066544" cy="2066544"/>
        </a:xfrm>
        <a:prstGeom prst="rect">
          <a:avLst/>
        </a:prstGeom>
      </xdr:spPr>
    </xdr:pic>
    <xdr:clientData/>
  </xdr:twoCellAnchor>
</xdr:wsDr>
</file>

<file path=xl/theme/theme1.xml><?xml version="1.0" encoding="utf-8"?>
<a:theme xmlns:a="http://schemas.openxmlformats.org/drawingml/2006/main" name="S3 Theme 2020 - Excel">
  <a:themeElements>
    <a:clrScheme name="2020 S3 Colors">
      <a:dk1>
        <a:srgbClr val="000000"/>
      </a:dk1>
      <a:lt1>
        <a:srgbClr val="FFFFFF"/>
      </a:lt1>
      <a:dk2>
        <a:srgbClr val="4B5F74"/>
      </a:dk2>
      <a:lt2>
        <a:srgbClr val="007DA0"/>
      </a:lt2>
      <a:accent1>
        <a:srgbClr val="4B5F74"/>
      </a:accent1>
      <a:accent2>
        <a:srgbClr val="007DA0"/>
      </a:accent2>
      <a:accent3>
        <a:srgbClr val="D8D7DB"/>
      </a:accent3>
      <a:accent4>
        <a:srgbClr val="00C3EF"/>
      </a:accent4>
      <a:accent5>
        <a:srgbClr val="55FAC6"/>
      </a:accent5>
      <a:accent6>
        <a:srgbClr val="FF763B"/>
      </a:accent6>
      <a:hlink>
        <a:srgbClr val="00C3EF"/>
      </a:hlink>
      <a:folHlink>
        <a:srgbClr val="D8D7DB"/>
      </a:folHlink>
    </a:clrScheme>
    <a:fontScheme name="Custom S3VC">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S3VC" id="{4C69C1D5-CC5F-4C33-B1F4-EBA40384C39F}" vid="{59FC0611-A93E-4431-B2EF-02238CCCB84F}"/>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3vc.com/s3-resources" TargetMode="External"/><Relationship Id="rId7" Type="http://schemas.openxmlformats.org/officeDocument/2006/relationships/drawing" Target="../drawings/drawing1.xml"/><Relationship Id="rId2" Type="http://schemas.openxmlformats.org/officeDocument/2006/relationships/hyperlink" Target="https://www.s3vc.com/newsletter" TargetMode="External"/><Relationship Id="rId1" Type="http://schemas.openxmlformats.org/officeDocument/2006/relationships/hyperlink" Target="https://www.s3vc.com/terms-of-use" TargetMode="External"/><Relationship Id="rId6" Type="http://schemas.openxmlformats.org/officeDocument/2006/relationships/printerSettings" Target="../printerSettings/printerSettings1.bin"/><Relationship Id="rId5" Type="http://schemas.openxmlformats.org/officeDocument/2006/relationships/hyperlink" Target="https://www.s3vc.com/abouts3" TargetMode="External"/><Relationship Id="rId4" Type="http://schemas.openxmlformats.org/officeDocument/2006/relationships/hyperlink" Target="https://www.s3vc.com/resources/s3-venture-option-grants-workboo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U41"/>
  <sheetViews>
    <sheetView tabSelected="1" zoomScaleNormal="100" workbookViewId="0"/>
  </sheetViews>
  <sheetFormatPr defaultColWidth="9.125" defaultRowHeight="15.75" x14ac:dyDescent="0.25"/>
  <cols>
    <col min="1" max="1" width="3.5" style="4" customWidth="1"/>
    <col min="2" max="2" width="3.875" style="4" customWidth="1"/>
    <col min="3" max="3" width="6.875" style="4" customWidth="1"/>
    <col min="4" max="4" width="9.125" style="4" customWidth="1"/>
    <col min="5" max="5" width="7.125" style="4" customWidth="1"/>
    <col min="6" max="19" width="9.125" style="4"/>
    <col min="20" max="20" width="9.125" style="4" customWidth="1"/>
    <col min="21" max="21" width="12.875" style="4" customWidth="1"/>
    <col min="22" max="16384" width="9.125" style="4"/>
  </cols>
  <sheetData>
    <row r="1" spans="1:21" ht="18.75" x14ac:dyDescent="0.3">
      <c r="A1" s="3" t="s">
        <v>0</v>
      </c>
      <c r="B1" s="3"/>
      <c r="C1" s="3"/>
      <c r="D1" s="3"/>
      <c r="E1" s="3"/>
      <c r="F1" s="3"/>
      <c r="G1" s="3"/>
      <c r="H1" s="3"/>
      <c r="I1" s="3"/>
      <c r="J1" s="3"/>
      <c r="K1" s="3"/>
      <c r="L1" s="3"/>
      <c r="M1" s="3"/>
      <c r="N1" s="3"/>
      <c r="O1" s="3"/>
      <c r="P1" s="3"/>
      <c r="Q1" s="3"/>
      <c r="R1" s="3"/>
      <c r="S1" s="3"/>
      <c r="T1" s="3"/>
      <c r="U1" s="328" t="s">
        <v>148</v>
      </c>
    </row>
    <row r="3" spans="1:21" s="332" customFormat="1" x14ac:dyDescent="0.25">
      <c r="B3" s="336" t="s">
        <v>1</v>
      </c>
    </row>
    <row r="4" spans="1:21" s="332" customFormat="1" x14ac:dyDescent="0.25">
      <c r="C4" s="332" t="s">
        <v>2</v>
      </c>
    </row>
    <row r="5" spans="1:21" s="332" customFormat="1" x14ac:dyDescent="0.25">
      <c r="B5" s="336"/>
      <c r="C5" s="332" t="s">
        <v>3</v>
      </c>
    </row>
    <row r="6" spans="1:21" s="332" customFormat="1" x14ac:dyDescent="0.25">
      <c r="B6" s="336"/>
      <c r="C6" s="332" t="s">
        <v>4</v>
      </c>
    </row>
    <row r="7" spans="1:21" s="332" customFormat="1" x14ac:dyDescent="0.25">
      <c r="B7" s="336"/>
      <c r="C7" s="333" t="s">
        <v>143</v>
      </c>
    </row>
    <row r="8" spans="1:21" s="332" customFormat="1" x14ac:dyDescent="0.25">
      <c r="B8" s="336"/>
    </row>
    <row r="9" spans="1:21" s="332" customFormat="1" x14ac:dyDescent="0.25">
      <c r="B9" s="336" t="s">
        <v>5</v>
      </c>
    </row>
    <row r="10" spans="1:21" s="332" customFormat="1" x14ac:dyDescent="0.25">
      <c r="C10" s="334" t="s">
        <v>136</v>
      </c>
    </row>
    <row r="11" spans="1:21" s="332" customFormat="1" x14ac:dyDescent="0.25">
      <c r="C11" s="332" t="s">
        <v>137</v>
      </c>
    </row>
    <row r="12" spans="1:21" s="332" customFormat="1" x14ac:dyDescent="0.25">
      <c r="C12" s="332" t="s">
        <v>138</v>
      </c>
    </row>
    <row r="13" spans="1:21" s="332" customFormat="1" x14ac:dyDescent="0.25">
      <c r="C13" s="332" t="s">
        <v>139</v>
      </c>
    </row>
    <row r="14" spans="1:21" s="332" customFormat="1" x14ac:dyDescent="0.25"/>
    <row r="15" spans="1:21" s="332" customFormat="1" x14ac:dyDescent="0.25">
      <c r="B15" s="335" t="s">
        <v>6</v>
      </c>
    </row>
    <row r="16" spans="1:21" s="332" customFormat="1" x14ac:dyDescent="0.25">
      <c r="C16" s="332" t="s">
        <v>7</v>
      </c>
    </row>
    <row r="17" spans="2:4" s="332" customFormat="1" x14ac:dyDescent="0.25">
      <c r="C17" s="332" t="s">
        <v>8</v>
      </c>
    </row>
    <row r="18" spans="2:4" s="332" customFormat="1" x14ac:dyDescent="0.25">
      <c r="C18" s="332" t="s">
        <v>9</v>
      </c>
    </row>
    <row r="19" spans="2:4" s="332" customFormat="1" x14ac:dyDescent="0.25">
      <c r="C19" s="332" t="s">
        <v>10</v>
      </c>
    </row>
    <row r="20" spans="2:4" s="332" customFormat="1" x14ac:dyDescent="0.25"/>
    <row r="21" spans="2:4" s="332" customFormat="1" x14ac:dyDescent="0.25">
      <c r="B21" s="335" t="s">
        <v>11</v>
      </c>
    </row>
    <row r="22" spans="2:4" s="332" customFormat="1" x14ac:dyDescent="0.25">
      <c r="C22" s="332" t="s">
        <v>12</v>
      </c>
    </row>
    <row r="23" spans="2:4" s="332" customFormat="1" x14ac:dyDescent="0.25">
      <c r="C23" s="332" t="s">
        <v>13</v>
      </c>
    </row>
    <row r="24" spans="2:4" s="332" customFormat="1" x14ac:dyDescent="0.25"/>
    <row r="25" spans="2:4" s="332" customFormat="1" x14ac:dyDescent="0.25">
      <c r="B25" s="335" t="s">
        <v>14</v>
      </c>
    </row>
    <row r="26" spans="2:4" s="332" customFormat="1" x14ac:dyDescent="0.25">
      <c r="C26" s="332" t="s">
        <v>15</v>
      </c>
    </row>
    <row r="27" spans="2:4" s="332" customFormat="1" x14ac:dyDescent="0.25">
      <c r="C27" s="332" t="s">
        <v>16</v>
      </c>
    </row>
    <row r="29" spans="2:4" x14ac:dyDescent="0.25">
      <c r="B29" s="339" t="s">
        <v>144</v>
      </c>
    </row>
    <row r="30" spans="2:4" x14ac:dyDescent="0.25">
      <c r="C30" s="4" t="s">
        <v>145</v>
      </c>
    </row>
    <row r="31" spans="2:4" x14ac:dyDescent="0.25">
      <c r="D31" s="4" t="s">
        <v>146</v>
      </c>
    </row>
    <row r="32" spans="2:4" x14ac:dyDescent="0.25">
      <c r="C32" s="4" t="s">
        <v>147</v>
      </c>
    </row>
    <row r="33" spans="2:21" x14ac:dyDescent="0.25">
      <c r="D33" s="4" t="s">
        <v>149</v>
      </c>
    </row>
    <row r="35" spans="2:21" s="319" customFormat="1" ht="42" customHeight="1" x14ac:dyDescent="0.25">
      <c r="B35" s="329"/>
      <c r="C35" s="329"/>
      <c r="D35" s="329"/>
      <c r="E35" s="329"/>
      <c r="F35" s="347" t="s">
        <v>142</v>
      </c>
      <c r="G35" s="347"/>
      <c r="H35" s="347"/>
      <c r="I35" s="347"/>
      <c r="J35" s="347"/>
      <c r="K35" s="347"/>
      <c r="L35" s="347"/>
      <c r="M35" s="347"/>
      <c r="N35" s="347"/>
      <c r="O35" s="347"/>
      <c r="P35" s="347"/>
      <c r="Q35" s="347"/>
      <c r="R35" s="347"/>
      <c r="S35" s="347"/>
      <c r="T35" s="347"/>
      <c r="U35" s="347"/>
    </row>
    <row r="36" spans="2:21" s="319" customFormat="1" ht="13.7" customHeight="1" x14ac:dyDescent="0.25">
      <c r="B36" s="331"/>
      <c r="C36" s="331"/>
      <c r="D36" s="331"/>
      <c r="E36" s="331"/>
      <c r="F36" s="350" t="s">
        <v>141</v>
      </c>
      <c r="G36" s="350"/>
      <c r="H36" s="350"/>
      <c r="I36" s="350"/>
      <c r="J36" s="350"/>
      <c r="K36" s="350"/>
      <c r="L36" s="350"/>
      <c r="M36" s="350"/>
      <c r="N36" s="350"/>
      <c r="O36" s="350"/>
      <c r="P36" s="350"/>
      <c r="Q36" s="350"/>
      <c r="R36" s="350"/>
      <c r="S36" s="350"/>
      <c r="T36" s="350"/>
      <c r="U36" s="350"/>
    </row>
    <row r="37" spans="2:21" s="319" customFormat="1" ht="15" customHeight="1" x14ac:dyDescent="0.25">
      <c r="B37" s="329"/>
      <c r="C37" s="329"/>
      <c r="D37" s="329"/>
      <c r="E37" s="329"/>
      <c r="F37" s="349" t="s">
        <v>17</v>
      </c>
      <c r="G37" s="349"/>
      <c r="H37" s="349"/>
      <c r="I37" s="349"/>
      <c r="J37" s="349"/>
      <c r="K37" s="349"/>
      <c r="L37" s="349"/>
      <c r="M37" s="349"/>
      <c r="N37" s="349"/>
      <c r="O37" s="349"/>
      <c r="P37" s="349"/>
      <c r="Q37" s="349"/>
      <c r="R37" s="349"/>
      <c r="S37" s="349"/>
      <c r="T37" s="349"/>
      <c r="U37" s="329"/>
    </row>
    <row r="38" spans="2:21" s="319" customFormat="1" ht="24" customHeight="1" x14ac:dyDescent="0.25">
      <c r="B38" s="329"/>
      <c r="C38" s="329"/>
      <c r="D38" s="329"/>
      <c r="E38" s="338"/>
      <c r="F38" s="348" t="s">
        <v>140</v>
      </c>
      <c r="G38" s="348"/>
      <c r="H38" s="348"/>
      <c r="I38" s="348"/>
      <c r="J38" s="348"/>
      <c r="K38" s="348"/>
      <c r="L38" s="348"/>
      <c r="M38" s="348"/>
      <c r="N38" s="348"/>
      <c r="O38" s="348"/>
      <c r="P38" s="348"/>
      <c r="Q38" s="348"/>
      <c r="R38" s="348"/>
      <c r="S38" s="348"/>
      <c r="T38" s="348"/>
      <c r="U38" s="348"/>
    </row>
    <row r="39" spans="2:21" s="319" customFormat="1" ht="21.95" customHeight="1" x14ac:dyDescent="0.25">
      <c r="B39" s="322"/>
      <c r="D39" s="321"/>
      <c r="E39" s="318"/>
      <c r="F39" s="320"/>
      <c r="G39" s="318"/>
      <c r="H39" s="318"/>
      <c r="I39" s="318"/>
      <c r="J39" s="318"/>
      <c r="K39" s="318"/>
      <c r="L39" s="318"/>
      <c r="M39" s="318"/>
      <c r="N39" s="318"/>
      <c r="O39" s="318"/>
      <c r="P39" s="318"/>
      <c r="Q39" s="318"/>
      <c r="R39" s="318"/>
      <c r="S39" s="318"/>
      <c r="T39" s="318"/>
      <c r="U39" s="318"/>
    </row>
    <row r="40" spans="2:21" ht="56.1" customHeight="1" x14ac:dyDescent="0.25">
      <c r="B40" s="346" t="s">
        <v>18</v>
      </c>
      <c r="C40" s="346"/>
      <c r="D40" s="346"/>
      <c r="E40" s="346"/>
      <c r="F40" s="346"/>
      <c r="G40" s="346"/>
      <c r="H40" s="346"/>
      <c r="I40" s="346"/>
      <c r="J40" s="346"/>
      <c r="K40" s="346"/>
      <c r="L40" s="346"/>
      <c r="M40" s="346"/>
      <c r="N40" s="346"/>
      <c r="O40" s="346"/>
      <c r="P40" s="346"/>
      <c r="Q40" s="346"/>
      <c r="R40" s="346"/>
      <c r="S40" s="346"/>
      <c r="T40" s="346"/>
      <c r="U40" s="346"/>
    </row>
    <row r="41" spans="2:21" ht="21" customHeight="1" x14ac:dyDescent="0.25">
      <c r="B41" s="109" t="s">
        <v>19</v>
      </c>
      <c r="C41" s="110"/>
      <c r="D41" s="110"/>
      <c r="E41" s="110"/>
      <c r="F41" s="110"/>
      <c r="G41" s="110"/>
      <c r="H41" s="110"/>
      <c r="I41" s="110"/>
      <c r="J41" s="110"/>
      <c r="K41" s="110"/>
      <c r="L41" s="110"/>
      <c r="M41" s="110"/>
      <c r="N41" s="110"/>
      <c r="O41" s="110"/>
      <c r="P41" s="110"/>
      <c r="Q41" s="110"/>
      <c r="R41" s="110"/>
      <c r="S41" s="110"/>
      <c r="T41" s="110"/>
      <c r="U41" s="110"/>
    </row>
  </sheetData>
  <mergeCells count="5">
    <mergeCell ref="B40:U40"/>
    <mergeCell ref="F35:U35"/>
    <mergeCell ref="F38:U38"/>
    <mergeCell ref="F37:T37"/>
    <mergeCell ref="F36:U36"/>
  </mergeCells>
  <hyperlinks>
    <hyperlink ref="B41" r:id="rId1" xr:uid="{00000000-0004-0000-0000-000000000000}"/>
    <hyperlink ref="F38:U38" r:id="rId2" display="&gt;&gt; Subscribe to our quarterly newsletter" xr:uid="{8426F117-B112-4552-B7E3-6371C94BF170}"/>
    <hyperlink ref="F37:T37" r:id="rId3" display="&gt;&gt; Download other helpful resources like this one" xr:uid="{F99E168B-FCC6-47EF-8D70-90B9C6A08335}"/>
    <hyperlink ref="C7" r:id="rId4" display="Learn more about Option Grants" xr:uid="{3F13C3BB-0356-4B3F-B713-BB24D84C48B9}"/>
    <hyperlink ref="F36:G36" r:id="rId5" display="&gt;&gt; About S3 Ventures" xr:uid="{63168AB6-A52B-4562-A833-2DE8DEC37B88}"/>
  </hyperlinks>
  <pageMargins left="0.7" right="0.7" top="0.75" bottom="0.75" header="0.3" footer="0.3"/>
  <pageSetup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G31"/>
  <sheetViews>
    <sheetView showGridLines="0" zoomScaleNormal="100" workbookViewId="0"/>
  </sheetViews>
  <sheetFormatPr defaultColWidth="9.125" defaultRowHeight="15.75" x14ac:dyDescent="0.25"/>
  <cols>
    <col min="1" max="1" width="1.875" style="5" customWidth="1"/>
    <col min="2" max="2" width="18.375" style="5" customWidth="1"/>
    <col min="3" max="3" width="10.875" style="5" customWidth="1"/>
    <col min="4" max="4" width="12.125" style="5" customWidth="1"/>
    <col min="5" max="5" width="8.625" style="5" customWidth="1"/>
    <col min="6" max="6" width="7.5" style="5" customWidth="1"/>
    <col min="7" max="7" width="2.875" style="5" customWidth="1"/>
    <col min="8" max="16384" width="9.125" style="5"/>
  </cols>
  <sheetData>
    <row r="1" spans="1:7" s="114" customFormat="1" ht="18.75" x14ac:dyDescent="0.25">
      <c r="A1" s="111"/>
      <c r="B1" s="112" t="s">
        <v>20</v>
      </c>
      <c r="C1" s="113"/>
      <c r="D1" s="113"/>
      <c r="E1" s="113"/>
      <c r="F1" s="113"/>
      <c r="G1" s="113"/>
    </row>
    <row r="2" spans="1:7" x14ac:dyDescent="0.25">
      <c r="A2" s="115"/>
      <c r="B2" s="337" t="s">
        <v>21</v>
      </c>
      <c r="C2" s="115"/>
      <c r="D2" s="115"/>
      <c r="E2" s="115"/>
      <c r="F2" s="115"/>
      <c r="G2" s="115"/>
    </row>
    <row r="3" spans="1:7" ht="16.5" thickBot="1" x14ac:dyDescent="0.3"/>
    <row r="4" spans="1:7" ht="15.6" customHeight="1" x14ac:dyDescent="0.25">
      <c r="B4" s="351" t="s">
        <v>22</v>
      </c>
      <c r="C4" s="352"/>
      <c r="D4" s="352"/>
      <c r="E4" s="352"/>
      <c r="F4" s="353"/>
    </row>
    <row r="5" spans="1:7" ht="15.6" customHeight="1" x14ac:dyDescent="0.25">
      <c r="B5" s="81" t="s">
        <v>23</v>
      </c>
      <c r="C5" s="354" t="s">
        <v>24</v>
      </c>
      <c r="D5" s="355"/>
      <c r="E5" s="354" t="s">
        <v>25</v>
      </c>
      <c r="F5" s="356"/>
    </row>
    <row r="6" spans="1:7" x14ac:dyDescent="0.25">
      <c r="B6" s="310" t="s">
        <v>26</v>
      </c>
      <c r="C6" s="323" t="s">
        <v>27</v>
      </c>
      <c r="D6" s="324" t="s">
        <v>28</v>
      </c>
      <c r="E6" s="323" t="s">
        <v>29</v>
      </c>
      <c r="F6" s="325" t="s">
        <v>30</v>
      </c>
    </row>
    <row r="7" spans="1:7" x14ac:dyDescent="0.25">
      <c r="B7" s="280" t="s">
        <v>31</v>
      </c>
      <c r="C7" s="276">
        <v>5.0000000000000001E-4</v>
      </c>
      <c r="D7" s="277">
        <v>0.01</v>
      </c>
      <c r="E7" s="311">
        <v>4</v>
      </c>
      <c r="F7" s="312">
        <v>1</v>
      </c>
    </row>
    <row r="8" spans="1:7" x14ac:dyDescent="0.25">
      <c r="B8" s="280" t="s">
        <v>32</v>
      </c>
      <c r="C8" s="276">
        <v>5.0000000000000001E-4</v>
      </c>
      <c r="D8" s="277">
        <v>0.01</v>
      </c>
      <c r="E8" s="311">
        <v>4</v>
      </c>
      <c r="F8" s="312">
        <v>1</v>
      </c>
    </row>
    <row r="9" spans="1:7" x14ac:dyDescent="0.25">
      <c r="B9" s="280" t="s">
        <v>33</v>
      </c>
      <c r="C9" s="276">
        <v>5.0000000000000001E-4</v>
      </c>
      <c r="D9" s="277">
        <v>0.01</v>
      </c>
      <c r="E9" s="311">
        <v>4</v>
      </c>
      <c r="F9" s="312">
        <v>1</v>
      </c>
    </row>
    <row r="10" spans="1:7" x14ac:dyDescent="0.25">
      <c r="B10" s="280" t="s">
        <v>34</v>
      </c>
      <c r="C10" s="276">
        <v>5.0000000000000001E-4</v>
      </c>
      <c r="D10" s="277">
        <v>0.01</v>
      </c>
      <c r="E10" s="311">
        <v>4</v>
      </c>
      <c r="F10" s="312">
        <v>1</v>
      </c>
    </row>
    <row r="11" spans="1:7" x14ac:dyDescent="0.25">
      <c r="B11" s="280" t="s">
        <v>35</v>
      </c>
      <c r="C11" s="276">
        <v>5.0000000000000001E-4</v>
      </c>
      <c r="D11" s="277">
        <v>0.01</v>
      </c>
      <c r="E11" s="311">
        <v>4</v>
      </c>
      <c r="F11" s="312">
        <v>1</v>
      </c>
    </row>
    <row r="12" spans="1:7" x14ac:dyDescent="0.25">
      <c r="B12" s="280" t="s">
        <v>36</v>
      </c>
      <c r="C12" s="276">
        <v>5.0000000000000001E-4</v>
      </c>
      <c r="D12" s="277">
        <v>0.01</v>
      </c>
      <c r="E12" s="311">
        <v>4</v>
      </c>
      <c r="F12" s="312">
        <v>1</v>
      </c>
    </row>
    <row r="13" spans="1:7" x14ac:dyDescent="0.25">
      <c r="B13" s="280" t="s">
        <v>37</v>
      </c>
      <c r="C13" s="276">
        <v>5.0000000000000001E-4</v>
      </c>
      <c r="D13" s="277">
        <v>0.01</v>
      </c>
      <c r="E13" s="311">
        <v>4</v>
      </c>
      <c r="F13" s="312">
        <v>1</v>
      </c>
    </row>
    <row r="14" spans="1:7" x14ac:dyDescent="0.25">
      <c r="B14" s="309" t="s">
        <v>38</v>
      </c>
      <c r="C14" s="278">
        <v>5.0000000000000001E-4</v>
      </c>
      <c r="D14" s="279">
        <v>0.01</v>
      </c>
      <c r="E14" s="313">
        <v>4</v>
      </c>
      <c r="F14" s="314">
        <v>1</v>
      </c>
    </row>
    <row r="15" spans="1:7" x14ac:dyDescent="0.25">
      <c r="B15" s="280" t="s">
        <v>39</v>
      </c>
      <c r="C15" s="276">
        <v>5.0000000000000001E-4</v>
      </c>
      <c r="D15" s="277">
        <v>0.01</v>
      </c>
      <c r="E15" s="311">
        <v>2</v>
      </c>
      <c r="F15" s="312">
        <v>0</v>
      </c>
    </row>
    <row r="16" spans="1:7" ht="16.5" thickBot="1" x14ac:dyDescent="0.3">
      <c r="B16" s="281" t="s">
        <v>40</v>
      </c>
      <c r="C16" s="282">
        <v>5.0000000000000001E-4</v>
      </c>
      <c r="D16" s="283">
        <v>0.01</v>
      </c>
      <c r="E16" s="315">
        <v>2</v>
      </c>
      <c r="F16" s="316">
        <v>0</v>
      </c>
    </row>
    <row r="18" spans="1:7" ht="24.95" customHeight="1" x14ac:dyDescent="0.25">
      <c r="A18" s="115"/>
      <c r="B18" s="358" t="s">
        <v>41</v>
      </c>
      <c r="C18" s="358"/>
      <c r="D18" s="358"/>
      <c r="E18" s="358"/>
      <c r="F18" s="358"/>
      <c r="G18" s="115"/>
    </row>
    <row r="19" spans="1:7" x14ac:dyDescent="0.25">
      <c r="A19" s="115"/>
      <c r="B19" s="115"/>
      <c r="C19" s="115"/>
      <c r="D19" s="115"/>
      <c r="E19" s="115"/>
      <c r="F19" s="115"/>
      <c r="G19" s="115"/>
    </row>
    <row r="20" spans="1:7" ht="74.099999999999994" customHeight="1" x14ac:dyDescent="0.25">
      <c r="A20" s="115"/>
      <c r="B20" s="357" t="s">
        <v>42</v>
      </c>
      <c r="C20" s="357"/>
      <c r="D20" s="357"/>
      <c r="E20" s="357"/>
      <c r="F20" s="357"/>
      <c r="G20" s="330"/>
    </row>
    <row r="21" spans="1:7" x14ac:dyDescent="0.25">
      <c r="A21" s="115"/>
      <c r="B21" s="317"/>
      <c r="C21" s="317"/>
      <c r="D21" s="317"/>
      <c r="E21" s="317"/>
      <c r="F21" s="317"/>
      <c r="G21" s="115"/>
    </row>
    <row r="22" spans="1:7" ht="62.1" customHeight="1" x14ac:dyDescent="0.25">
      <c r="A22" s="115"/>
      <c r="B22" s="357" t="s">
        <v>43</v>
      </c>
      <c r="C22" s="357"/>
      <c r="D22" s="357"/>
      <c r="E22" s="357"/>
      <c r="F22" s="357"/>
      <c r="G22" s="330"/>
    </row>
    <row r="23" spans="1:7" x14ac:dyDescent="0.25">
      <c r="A23" s="115"/>
      <c r="B23" s="116"/>
      <c r="C23" s="116"/>
      <c r="D23" s="116"/>
      <c r="E23" s="116"/>
      <c r="F23" s="115"/>
      <c r="G23" s="115"/>
    </row>
    <row r="31" spans="1:7" x14ac:dyDescent="0.25">
      <c r="B31" s="114"/>
    </row>
  </sheetData>
  <mergeCells count="6">
    <mergeCell ref="B4:F4"/>
    <mergeCell ref="C5:D5"/>
    <mergeCell ref="E5:F5"/>
    <mergeCell ref="B22:F22"/>
    <mergeCell ref="B20:F20"/>
    <mergeCell ref="B18:F18"/>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Y86"/>
  <sheetViews>
    <sheetView showGridLines="0" zoomScaleNormal="100" workbookViewId="0">
      <pane ySplit="11" topLeftCell="A12" activePane="bottomLeft" state="frozen"/>
      <selection pane="bottomLeft" activeCell="A12" sqref="A12"/>
    </sheetView>
  </sheetViews>
  <sheetFormatPr defaultColWidth="9.125" defaultRowHeight="15" x14ac:dyDescent="0.25"/>
  <cols>
    <col min="1" max="1" width="1.875" style="1" customWidth="1"/>
    <col min="2" max="2" width="24.125" style="1" customWidth="1"/>
    <col min="3" max="3" width="23.875" style="1" customWidth="1"/>
    <col min="4" max="4" width="9.875" style="131" customWidth="1"/>
    <col min="5" max="5" width="13.125" style="1" customWidth="1"/>
    <col min="6" max="6" width="1.375" style="187" customWidth="1"/>
    <col min="7" max="7" width="15.375" style="1" customWidth="1"/>
    <col min="8" max="8" width="13.125" style="1" customWidth="1"/>
    <col min="9" max="9" width="15.125" style="1" customWidth="1"/>
    <col min="10" max="11" width="13.125" style="1" customWidth="1"/>
    <col min="12" max="12" width="1.375" style="1" customWidth="1"/>
    <col min="13" max="15" width="13.125" style="1" customWidth="1"/>
    <col min="16" max="16" width="13.125" style="2" customWidth="1"/>
    <col min="17" max="18" width="1.375" style="1" customWidth="1"/>
    <col min="19" max="19" width="13.125" style="1" customWidth="1"/>
    <col min="20" max="20" width="11.875" style="1" customWidth="1"/>
    <col min="21" max="21" width="14.5" style="1" customWidth="1"/>
    <col min="22" max="22" width="9.125" style="1" customWidth="1"/>
    <col min="23" max="16384" width="9.125" style="1"/>
  </cols>
  <sheetData>
    <row r="1" spans="1:24" ht="18.75" x14ac:dyDescent="0.25">
      <c r="A1" s="238"/>
      <c r="B1" s="112" t="s">
        <v>44</v>
      </c>
      <c r="C1" s="238"/>
      <c r="D1" s="239"/>
      <c r="E1" s="238"/>
      <c r="F1" s="238"/>
      <c r="G1" s="238"/>
      <c r="H1" s="238"/>
      <c r="I1" s="238"/>
      <c r="J1" s="238"/>
      <c r="K1" s="238"/>
      <c r="L1" s="238"/>
      <c r="M1" s="238"/>
      <c r="N1" s="238"/>
      <c r="O1" s="238"/>
      <c r="P1" s="238"/>
      <c r="Q1" s="238"/>
      <c r="R1" s="238"/>
      <c r="S1" s="238"/>
      <c r="T1" s="238"/>
      <c r="X1" s="156"/>
    </row>
    <row r="2" spans="1:24" ht="15.75" x14ac:dyDescent="0.25">
      <c r="A2" s="240"/>
      <c r="B2" s="337" t="s">
        <v>21</v>
      </c>
      <c r="C2" s="240"/>
      <c r="D2" s="241"/>
      <c r="E2" s="240"/>
      <c r="F2" s="240"/>
      <c r="G2" s="240"/>
      <c r="H2" s="240"/>
      <c r="I2" s="240"/>
      <c r="J2" s="240"/>
      <c r="K2" s="240"/>
      <c r="L2" s="240"/>
      <c r="M2" s="240"/>
      <c r="N2" s="240"/>
      <c r="O2" s="240"/>
      <c r="P2" s="240"/>
      <c r="Q2" s="240"/>
      <c r="R2" s="240"/>
      <c r="S2" s="240"/>
      <c r="T2" s="240"/>
    </row>
    <row r="3" spans="1:24" ht="15.75" thickBot="1" x14ac:dyDescent="0.3"/>
    <row r="4" spans="1:24" ht="15.75" thickBot="1" x14ac:dyDescent="0.3">
      <c r="B4" s="359" t="s">
        <v>45</v>
      </c>
      <c r="C4" s="360"/>
      <c r="E4" s="136" t="s">
        <v>46</v>
      </c>
      <c r="F4" s="180"/>
      <c r="K4" s="7"/>
      <c r="L4" s="7"/>
    </row>
    <row r="5" spans="1:24" x14ac:dyDescent="0.25">
      <c r="B5" s="232" t="s">
        <v>47</v>
      </c>
      <c r="C5" s="65">
        <v>20000000</v>
      </c>
      <c r="D5" s="132"/>
      <c r="E5" s="137" t="s">
        <v>48</v>
      </c>
      <c r="F5" s="181"/>
      <c r="K5" s="7"/>
      <c r="L5" s="7"/>
    </row>
    <row r="6" spans="1:24" x14ac:dyDescent="0.25">
      <c r="B6" s="233" t="s">
        <v>49</v>
      </c>
      <c r="C6" s="126">
        <v>3000000</v>
      </c>
      <c r="D6" s="132"/>
      <c r="E6" s="137" t="s">
        <v>50</v>
      </c>
      <c r="F6" s="181"/>
      <c r="K6" s="7"/>
      <c r="L6" s="7"/>
    </row>
    <row r="7" spans="1:24" ht="15.75" thickBot="1" x14ac:dyDescent="0.3">
      <c r="B7" s="234" t="s">
        <v>51</v>
      </c>
      <c r="C7" s="235">
        <f>+C6/C5</f>
        <v>0.15</v>
      </c>
      <c r="D7" s="133"/>
      <c r="E7" s="138" t="s">
        <v>52</v>
      </c>
      <c r="F7" s="182"/>
      <c r="K7" s="8"/>
      <c r="L7" s="8"/>
    </row>
    <row r="8" spans="1:24" ht="15.75" thickBot="1" x14ac:dyDescent="0.3">
      <c r="B8" s="9"/>
      <c r="C8" s="8"/>
      <c r="D8" s="133"/>
      <c r="E8" s="8"/>
      <c r="F8" s="183"/>
      <c r="G8" s="8"/>
      <c r="H8" s="8"/>
      <c r="I8" s="8"/>
      <c r="J8" s="8"/>
      <c r="K8" s="8"/>
      <c r="L8" s="8"/>
    </row>
    <row r="9" spans="1:24" ht="15.95" customHeight="1" x14ac:dyDescent="0.25">
      <c r="B9" s="351" t="s">
        <v>53</v>
      </c>
      <c r="C9" s="352"/>
      <c r="D9" s="352"/>
      <c r="E9" s="353"/>
      <c r="F9" s="183"/>
      <c r="G9" s="351" t="s">
        <v>54</v>
      </c>
      <c r="H9" s="352"/>
      <c r="I9" s="352"/>
      <c r="J9" s="352"/>
      <c r="K9" s="353"/>
      <c r="L9" s="8"/>
      <c r="M9" s="367" t="s">
        <v>55</v>
      </c>
      <c r="N9" s="368"/>
      <c r="O9" s="368"/>
      <c r="P9" s="369"/>
      <c r="S9" s="351" t="s">
        <v>56</v>
      </c>
      <c r="T9" s="352"/>
      <c r="U9" s="352"/>
      <c r="V9" s="353"/>
    </row>
    <row r="10" spans="1:24" ht="21" customHeight="1" x14ac:dyDescent="0.25">
      <c r="B10" s="361"/>
      <c r="C10" s="366"/>
      <c r="D10" s="366"/>
      <c r="E10" s="364"/>
      <c r="F10" s="188"/>
      <c r="G10" s="361"/>
      <c r="H10" s="366"/>
      <c r="I10" s="366"/>
      <c r="J10" s="366"/>
      <c r="K10" s="364"/>
      <c r="L10" s="8"/>
      <c r="M10" s="361" t="s">
        <v>57</v>
      </c>
      <c r="N10" s="362"/>
      <c r="O10" s="363" t="s">
        <v>58</v>
      </c>
      <c r="P10" s="364"/>
      <c r="Q10" s="10"/>
      <c r="R10" s="10"/>
      <c r="S10" s="361"/>
      <c r="T10" s="366"/>
      <c r="U10" s="366"/>
      <c r="V10" s="364"/>
    </row>
    <row r="11" spans="1:24" ht="43.5" customHeight="1" x14ac:dyDescent="0.25">
      <c r="B11" s="66" t="s">
        <v>59</v>
      </c>
      <c r="C11" s="60" t="s">
        <v>60</v>
      </c>
      <c r="D11" s="61" t="s">
        <v>61</v>
      </c>
      <c r="E11" s="127" t="s">
        <v>26</v>
      </c>
      <c r="F11" s="184"/>
      <c r="G11" s="75" t="s">
        <v>62</v>
      </c>
      <c r="H11" s="61" t="s">
        <v>63</v>
      </c>
      <c r="I11" s="61" t="s">
        <v>64</v>
      </c>
      <c r="J11" s="62" t="s">
        <v>65</v>
      </c>
      <c r="K11" s="127" t="s">
        <v>66</v>
      </c>
      <c r="L11" s="8"/>
      <c r="M11" s="75" t="s">
        <v>67</v>
      </c>
      <c r="N11" s="63" t="s">
        <v>68</v>
      </c>
      <c r="O11" s="61" t="s">
        <v>67</v>
      </c>
      <c r="P11" s="127" t="s">
        <v>68</v>
      </c>
      <c r="Q11" s="10"/>
      <c r="R11" s="10"/>
      <c r="S11" s="75" t="s">
        <v>69</v>
      </c>
      <c r="T11" s="61" t="s">
        <v>70</v>
      </c>
      <c r="U11" s="62" t="s">
        <v>71</v>
      </c>
      <c r="V11" s="127" t="s">
        <v>68</v>
      </c>
    </row>
    <row r="12" spans="1:24" x14ac:dyDescent="0.25">
      <c r="B12" s="67" t="s">
        <v>72</v>
      </c>
      <c r="C12" s="59"/>
      <c r="D12" s="134"/>
      <c r="E12" s="190"/>
      <c r="F12" s="185"/>
      <c r="G12" s="76"/>
      <c r="H12" s="55"/>
      <c r="I12" s="55"/>
      <c r="J12" s="53"/>
      <c r="K12" s="68"/>
      <c r="L12" s="8"/>
      <c r="M12" s="76"/>
      <c r="N12" s="54"/>
      <c r="O12" s="55"/>
      <c r="P12" s="68"/>
      <c r="Q12" s="10"/>
      <c r="R12" s="10"/>
      <c r="S12" s="76"/>
      <c r="T12" s="55"/>
      <c r="U12" s="53"/>
      <c r="V12" s="68"/>
    </row>
    <row r="13" spans="1:24" x14ac:dyDescent="0.25">
      <c r="B13" s="69" t="s">
        <v>73</v>
      </c>
      <c r="C13" s="70" t="s">
        <v>74</v>
      </c>
      <c r="D13" s="71" t="s">
        <v>48</v>
      </c>
      <c r="E13" s="191" t="s">
        <v>31</v>
      </c>
      <c r="F13" s="186"/>
      <c r="G13" s="77">
        <v>10000</v>
      </c>
      <c r="H13" s="130">
        <v>10000</v>
      </c>
      <c r="I13" s="130"/>
      <c r="J13" s="222">
        <f>G13+H13</f>
        <v>20000</v>
      </c>
      <c r="K13" s="72">
        <f>+J13/$C$5</f>
        <v>1E-3</v>
      </c>
      <c r="L13" s="8"/>
      <c r="M13" s="173">
        <f>N13*$C$5</f>
        <v>20000</v>
      </c>
      <c r="N13" s="36">
        <f>IF(K13=0,VLOOKUP(E13,'1. Option Policy Matrix'!$B$7:$F$16,2,FALSE),K13)</f>
        <v>1E-3</v>
      </c>
      <c r="O13" s="11">
        <f>P13*$C$5</f>
        <v>20000</v>
      </c>
      <c r="P13" s="128">
        <f>IF(K13=0,VLOOKUP(E13,'1. Option Policy Matrix'!$B$7:$F$16,3,FALSE),K13)</f>
        <v>1E-3</v>
      </c>
      <c r="Q13" s="10"/>
      <c r="R13" s="10"/>
      <c r="S13" s="77">
        <v>4000000</v>
      </c>
      <c r="T13" s="130">
        <v>0</v>
      </c>
      <c r="U13" s="161">
        <f>+S13+T13+G13</f>
        <v>4010000</v>
      </c>
      <c r="V13" s="72">
        <f>+U13/$C$5</f>
        <v>0.20050000000000001</v>
      </c>
    </row>
    <row r="14" spans="1:24" x14ac:dyDescent="0.25">
      <c r="B14" s="69" t="s">
        <v>73</v>
      </c>
      <c r="C14" s="70" t="s">
        <v>74</v>
      </c>
      <c r="D14" s="71" t="s">
        <v>48</v>
      </c>
      <c r="E14" s="191" t="s">
        <v>31</v>
      </c>
      <c r="F14" s="186"/>
      <c r="G14" s="77">
        <v>10000</v>
      </c>
      <c r="H14" s="130">
        <v>10000</v>
      </c>
      <c r="I14" s="130"/>
      <c r="J14" s="222">
        <f t="shared" ref="J14:J37" si="0">G14+H14</f>
        <v>20000</v>
      </c>
      <c r="K14" s="72">
        <f t="shared" ref="K14:K37" si="1">+J14/$C$5</f>
        <v>1E-3</v>
      </c>
      <c r="L14" s="8"/>
      <c r="M14" s="173">
        <f>N14*$C$5</f>
        <v>20000</v>
      </c>
      <c r="N14" s="36">
        <f>IF(K14=0,VLOOKUP(E14,'1. Option Policy Matrix'!$B$7:$F$16,2,FALSE),K14)</f>
        <v>1E-3</v>
      </c>
      <c r="O14" s="11">
        <f>P14*$C$5</f>
        <v>20000</v>
      </c>
      <c r="P14" s="128">
        <f>IF(K14=0,VLOOKUP(E14,'1. Option Policy Matrix'!$B$7:$F$16,3,FALSE),K14)</f>
        <v>1E-3</v>
      </c>
      <c r="Q14" s="10"/>
      <c r="R14" s="10"/>
      <c r="S14" s="77">
        <v>4000000</v>
      </c>
      <c r="T14" s="130">
        <v>0</v>
      </c>
      <c r="U14" s="161">
        <f>+S14+T14+G14</f>
        <v>4010000</v>
      </c>
      <c r="V14" s="72">
        <f>+U14/$C$5</f>
        <v>0.20050000000000001</v>
      </c>
    </row>
    <row r="15" spans="1:24" x14ac:dyDescent="0.25">
      <c r="B15" s="69" t="s">
        <v>73</v>
      </c>
      <c r="C15" s="70" t="s">
        <v>74</v>
      </c>
      <c r="D15" s="71" t="s">
        <v>48</v>
      </c>
      <c r="E15" s="191" t="s">
        <v>32</v>
      </c>
      <c r="F15" s="186"/>
      <c r="G15" s="77">
        <v>20000</v>
      </c>
      <c r="H15" s="130"/>
      <c r="I15" s="130"/>
      <c r="J15" s="222">
        <f t="shared" si="0"/>
        <v>20000</v>
      </c>
      <c r="K15" s="72">
        <f t="shared" si="1"/>
        <v>1E-3</v>
      </c>
      <c r="L15" s="8"/>
      <c r="M15" s="173">
        <f>N15*$C$5</f>
        <v>20000</v>
      </c>
      <c r="N15" s="36">
        <f>IF(K15=0,VLOOKUP(E15,'1. Option Policy Matrix'!$B$7:$F$16,2,FALSE),K15)</f>
        <v>1E-3</v>
      </c>
      <c r="O15" s="11">
        <f>P15*$C$5</f>
        <v>20000</v>
      </c>
      <c r="P15" s="128">
        <f>IF(K15=0,VLOOKUP(E15,'1. Option Policy Matrix'!$B$7:$F$16,3,FALSE),K15)</f>
        <v>1E-3</v>
      </c>
      <c r="Q15" s="10"/>
      <c r="R15" s="10"/>
      <c r="S15" s="77">
        <v>0</v>
      </c>
      <c r="T15" s="130">
        <v>0</v>
      </c>
      <c r="U15" s="161">
        <f>+S15+T15+G15</f>
        <v>20000</v>
      </c>
      <c r="V15" s="72">
        <f>+U15/$C$5</f>
        <v>1E-3</v>
      </c>
    </row>
    <row r="16" spans="1:24" x14ac:dyDescent="0.25">
      <c r="B16" s="69" t="s">
        <v>73</v>
      </c>
      <c r="C16" s="70" t="s">
        <v>74</v>
      </c>
      <c r="D16" s="71" t="s">
        <v>48</v>
      </c>
      <c r="E16" s="191" t="s">
        <v>32</v>
      </c>
      <c r="F16" s="186"/>
      <c r="G16" s="77">
        <v>20000</v>
      </c>
      <c r="H16" s="130"/>
      <c r="I16" s="130"/>
      <c r="J16" s="222">
        <f t="shared" si="0"/>
        <v>20000</v>
      </c>
      <c r="K16" s="72">
        <f t="shared" si="1"/>
        <v>1E-3</v>
      </c>
      <c r="L16" s="8"/>
      <c r="M16" s="173">
        <f>N16*$C$5</f>
        <v>20000</v>
      </c>
      <c r="N16" s="36">
        <f>IF(K16=0,VLOOKUP(E16,'1. Option Policy Matrix'!$B$7:$F$16,2,FALSE),K16)</f>
        <v>1E-3</v>
      </c>
      <c r="O16" s="11">
        <f>P16*$C$5</f>
        <v>20000</v>
      </c>
      <c r="P16" s="128">
        <f>IF(K16=0,VLOOKUP(E16,'1. Option Policy Matrix'!$B$7:$F$16,3,FALSE),K16)</f>
        <v>1E-3</v>
      </c>
      <c r="Q16" s="10"/>
      <c r="R16" s="10"/>
      <c r="S16" s="77">
        <v>0</v>
      </c>
      <c r="T16" s="130">
        <v>0</v>
      </c>
      <c r="U16" s="161">
        <f>+S16+T16+G16</f>
        <v>20000</v>
      </c>
      <c r="V16" s="72">
        <f>+U16/$C$5</f>
        <v>1E-3</v>
      </c>
    </row>
    <row r="17" spans="2:25" x14ac:dyDescent="0.25">
      <c r="B17" s="69" t="s">
        <v>52</v>
      </c>
      <c r="C17" s="70" t="s">
        <v>74</v>
      </c>
      <c r="D17" s="71" t="s">
        <v>52</v>
      </c>
      <c r="E17" s="191" t="s">
        <v>32</v>
      </c>
      <c r="F17" s="186"/>
      <c r="G17" s="77">
        <v>0</v>
      </c>
      <c r="H17" s="130"/>
      <c r="I17" s="130"/>
      <c r="J17" s="222">
        <f t="shared" si="0"/>
        <v>0</v>
      </c>
      <c r="K17" s="72">
        <f t="shared" si="1"/>
        <v>0</v>
      </c>
      <c r="L17" s="8"/>
      <c r="M17" s="173">
        <f>N17*$C$5</f>
        <v>10000</v>
      </c>
      <c r="N17" s="36">
        <f>IF(K17=0,VLOOKUP(E17,'1. Option Policy Matrix'!$B$7:$F$16,2,FALSE),K17)</f>
        <v>5.0000000000000001E-4</v>
      </c>
      <c r="O17" s="11">
        <f>P17*$C$5</f>
        <v>200000</v>
      </c>
      <c r="P17" s="128">
        <f>IF(K17=0,VLOOKUP(E17,'1. Option Policy Matrix'!$B$7:$F$16,3,FALSE),K17)</f>
        <v>0.01</v>
      </c>
      <c r="Q17" s="10"/>
      <c r="R17" s="10"/>
      <c r="S17" s="77">
        <v>0</v>
      </c>
      <c r="T17" s="130">
        <v>0</v>
      </c>
      <c r="U17" s="161">
        <f>+S17+T17+G17</f>
        <v>0</v>
      </c>
      <c r="V17" s="72">
        <f>+U17/$C$5</f>
        <v>0</v>
      </c>
    </row>
    <row r="18" spans="2:25" x14ac:dyDescent="0.25">
      <c r="B18" s="67" t="s">
        <v>75</v>
      </c>
      <c r="C18" s="59"/>
      <c r="D18" s="59"/>
      <c r="E18" s="192"/>
      <c r="F18" s="186"/>
      <c r="G18" s="78"/>
      <c r="H18" s="58"/>
      <c r="I18" s="58"/>
      <c r="J18" s="56"/>
      <c r="K18" s="73"/>
      <c r="L18" s="8"/>
      <c r="M18" s="78"/>
      <c r="N18" s="57"/>
      <c r="O18" s="58"/>
      <c r="P18" s="129"/>
      <c r="Q18" s="10"/>
      <c r="R18" s="10"/>
      <c r="S18" s="78"/>
      <c r="T18" s="58"/>
      <c r="U18" s="56"/>
      <c r="V18" s="79"/>
      <c r="W18" s="13"/>
      <c r="X18" s="13"/>
      <c r="Y18" s="13"/>
    </row>
    <row r="19" spans="2:25" x14ac:dyDescent="0.25">
      <c r="B19" s="69" t="s">
        <v>73</v>
      </c>
      <c r="C19" s="70" t="s">
        <v>74</v>
      </c>
      <c r="D19" s="71" t="s">
        <v>48</v>
      </c>
      <c r="E19" s="191" t="s">
        <v>33</v>
      </c>
      <c r="F19" s="186"/>
      <c r="G19" s="77">
        <v>20000</v>
      </c>
      <c r="H19" s="130"/>
      <c r="I19" s="130"/>
      <c r="J19" s="222">
        <f t="shared" si="0"/>
        <v>20000</v>
      </c>
      <c r="K19" s="72">
        <f t="shared" si="1"/>
        <v>1E-3</v>
      </c>
      <c r="L19" s="8"/>
      <c r="M19" s="173">
        <f>N19*$C$5</f>
        <v>20000</v>
      </c>
      <c r="N19" s="36">
        <f>IF(K19=0,VLOOKUP(E19,'1. Option Policy Matrix'!$B$7:$F$16,2,FALSE),K19)</f>
        <v>1E-3</v>
      </c>
      <c r="O19" s="11">
        <f>P19*$C$5</f>
        <v>20000</v>
      </c>
      <c r="P19" s="128">
        <f>IF(K19=0,VLOOKUP(E19,'1. Option Policy Matrix'!$B$7:$F$16,3,FALSE),K19)</f>
        <v>1E-3</v>
      </c>
      <c r="Q19" s="10"/>
      <c r="R19" s="10"/>
      <c r="S19" s="77">
        <v>0</v>
      </c>
      <c r="T19" s="130">
        <v>0</v>
      </c>
      <c r="U19" s="162">
        <f>+S19+T19+G19</f>
        <v>20000</v>
      </c>
      <c r="V19" s="80">
        <f>+U19/$C$5</f>
        <v>1E-3</v>
      </c>
      <c r="W19" s="13"/>
      <c r="X19" s="13"/>
      <c r="Y19" s="13"/>
    </row>
    <row r="20" spans="2:25" x14ac:dyDescent="0.25">
      <c r="B20" s="69" t="s">
        <v>52</v>
      </c>
      <c r="C20" s="70" t="s">
        <v>74</v>
      </c>
      <c r="D20" s="71" t="s">
        <v>52</v>
      </c>
      <c r="E20" s="191" t="s">
        <v>33</v>
      </c>
      <c r="F20" s="186"/>
      <c r="G20" s="77">
        <v>0</v>
      </c>
      <c r="H20" s="130"/>
      <c r="I20" s="130"/>
      <c r="J20" s="222">
        <f t="shared" si="0"/>
        <v>0</v>
      </c>
      <c r="K20" s="72">
        <f t="shared" si="1"/>
        <v>0</v>
      </c>
      <c r="L20" s="8"/>
      <c r="M20" s="173">
        <f>N20*$C$5</f>
        <v>10000</v>
      </c>
      <c r="N20" s="36">
        <f>IF(K20=0,VLOOKUP(E20,'1. Option Policy Matrix'!$B$7:$F$16,2,FALSE),K20)</f>
        <v>5.0000000000000001E-4</v>
      </c>
      <c r="O20" s="11">
        <f>P20*$C$5</f>
        <v>200000</v>
      </c>
      <c r="P20" s="128">
        <f>IF(K20=0,VLOOKUP(E20,'1. Option Policy Matrix'!$B$7:$F$16,3,FALSE),K20)</f>
        <v>0.01</v>
      </c>
      <c r="Q20" s="10"/>
      <c r="R20" s="10"/>
      <c r="S20" s="77">
        <v>0</v>
      </c>
      <c r="T20" s="130">
        <v>0</v>
      </c>
      <c r="U20" s="162">
        <f>+S20+T20+G20</f>
        <v>0</v>
      </c>
      <c r="V20" s="80">
        <f>+U20/$C$5</f>
        <v>0</v>
      </c>
      <c r="W20" s="13"/>
      <c r="X20" s="13"/>
      <c r="Y20" s="13"/>
    </row>
    <row r="21" spans="2:25" x14ac:dyDescent="0.25">
      <c r="B21" s="69" t="s">
        <v>52</v>
      </c>
      <c r="C21" s="70" t="s">
        <v>74</v>
      </c>
      <c r="D21" s="71" t="s">
        <v>52</v>
      </c>
      <c r="E21" s="191" t="s">
        <v>34</v>
      </c>
      <c r="F21" s="186"/>
      <c r="G21" s="77">
        <v>0</v>
      </c>
      <c r="H21" s="130"/>
      <c r="I21" s="130"/>
      <c r="J21" s="222">
        <f t="shared" si="0"/>
        <v>0</v>
      </c>
      <c r="K21" s="72">
        <f t="shared" si="1"/>
        <v>0</v>
      </c>
      <c r="L21" s="8"/>
      <c r="M21" s="173">
        <f>N21*$C$5</f>
        <v>10000</v>
      </c>
      <c r="N21" s="36">
        <f>IF(K21=0,VLOOKUP(E21,'1. Option Policy Matrix'!$B$7:$F$16,2,FALSE),K21)</f>
        <v>5.0000000000000001E-4</v>
      </c>
      <c r="O21" s="11">
        <f>P21*$C$5</f>
        <v>200000</v>
      </c>
      <c r="P21" s="128">
        <f>IF(K21=0,VLOOKUP(E21,'1. Option Policy Matrix'!$B$7:$F$16,3,FALSE),K21)</f>
        <v>0.01</v>
      </c>
      <c r="Q21" s="10"/>
      <c r="R21" s="10"/>
      <c r="S21" s="77">
        <v>0</v>
      </c>
      <c r="T21" s="130">
        <v>0</v>
      </c>
      <c r="U21" s="162">
        <f>+S21+T21+G21</f>
        <v>0</v>
      </c>
      <c r="V21" s="80">
        <f>+U21/$C$5</f>
        <v>0</v>
      </c>
      <c r="W21" s="13"/>
      <c r="X21" s="13"/>
      <c r="Y21" s="13"/>
    </row>
    <row r="22" spans="2:25" x14ac:dyDescent="0.25">
      <c r="B22" s="69" t="s">
        <v>52</v>
      </c>
      <c r="C22" s="70" t="s">
        <v>74</v>
      </c>
      <c r="D22" s="71" t="s">
        <v>52</v>
      </c>
      <c r="E22" s="191" t="s">
        <v>34</v>
      </c>
      <c r="F22" s="186"/>
      <c r="G22" s="77">
        <v>0</v>
      </c>
      <c r="H22" s="130"/>
      <c r="I22" s="130"/>
      <c r="J22" s="222">
        <f t="shared" si="0"/>
        <v>0</v>
      </c>
      <c r="K22" s="72">
        <f t="shared" si="1"/>
        <v>0</v>
      </c>
      <c r="L22" s="8"/>
      <c r="M22" s="173">
        <f>N22*$C$5</f>
        <v>10000</v>
      </c>
      <c r="N22" s="36">
        <f>IF(K22=0,VLOOKUP(E22,'1. Option Policy Matrix'!$B$7:$F$16,2,FALSE),K22)</f>
        <v>5.0000000000000001E-4</v>
      </c>
      <c r="O22" s="11">
        <f>P22*$C$5</f>
        <v>200000</v>
      </c>
      <c r="P22" s="128">
        <f>IF(K22=0,VLOOKUP(E22,'1. Option Policy Matrix'!$B$7:$F$16,3,FALSE),K22)</f>
        <v>0.01</v>
      </c>
      <c r="Q22" s="10"/>
      <c r="R22" s="10"/>
      <c r="S22" s="77">
        <v>0</v>
      </c>
      <c r="T22" s="130">
        <v>0</v>
      </c>
      <c r="U22" s="162">
        <f>+S22+T22+G22</f>
        <v>0</v>
      </c>
      <c r="V22" s="80">
        <f>+U22/$C$5</f>
        <v>0</v>
      </c>
      <c r="W22" s="13"/>
      <c r="X22" s="13"/>
      <c r="Y22" s="13"/>
    </row>
    <row r="23" spans="2:25" x14ac:dyDescent="0.25">
      <c r="B23" s="67" t="s">
        <v>76</v>
      </c>
      <c r="C23" s="59"/>
      <c r="D23" s="59"/>
      <c r="E23" s="192"/>
      <c r="F23" s="186"/>
      <c r="G23" s="78"/>
      <c r="H23" s="58"/>
      <c r="I23" s="58"/>
      <c r="J23" s="56"/>
      <c r="K23" s="73"/>
      <c r="L23" s="8"/>
      <c r="M23" s="78"/>
      <c r="N23" s="57"/>
      <c r="O23" s="58"/>
      <c r="P23" s="129"/>
      <c r="Q23" s="10"/>
      <c r="R23" s="10"/>
      <c r="S23" s="78"/>
      <c r="T23" s="58"/>
      <c r="U23" s="56"/>
      <c r="V23" s="79"/>
      <c r="W23" s="13"/>
      <c r="X23" s="13"/>
      <c r="Y23" s="13"/>
    </row>
    <row r="24" spans="2:25" x14ac:dyDescent="0.25">
      <c r="B24" s="69" t="s">
        <v>73</v>
      </c>
      <c r="C24" s="70" t="s">
        <v>74</v>
      </c>
      <c r="D24" s="71" t="s">
        <v>48</v>
      </c>
      <c r="E24" s="191" t="s">
        <v>35</v>
      </c>
      <c r="F24" s="186"/>
      <c r="G24" s="77">
        <v>20000</v>
      </c>
      <c r="H24" s="130"/>
      <c r="I24" s="130"/>
      <c r="J24" s="222">
        <f t="shared" si="0"/>
        <v>20000</v>
      </c>
      <c r="K24" s="72">
        <f t="shared" si="1"/>
        <v>1E-3</v>
      </c>
      <c r="L24" s="8"/>
      <c r="M24" s="173">
        <f t="shared" ref="M24:M31" si="2">N24*$C$5</f>
        <v>20000</v>
      </c>
      <c r="N24" s="36">
        <f>IF(K24=0,VLOOKUP(E24,'1. Option Policy Matrix'!$B$7:$F$16,2,FALSE),K24)</f>
        <v>1E-3</v>
      </c>
      <c r="O24" s="11">
        <f t="shared" ref="O24:O31" si="3">P24*$C$5</f>
        <v>20000</v>
      </c>
      <c r="P24" s="128">
        <f>IF(K24=0,VLOOKUP(E24,'1. Option Policy Matrix'!$B$7:$F$16,3,FALSE),K24)</f>
        <v>1E-3</v>
      </c>
      <c r="Q24" s="10"/>
      <c r="R24" s="10"/>
      <c r="S24" s="77">
        <v>0</v>
      </c>
      <c r="T24" s="130">
        <v>0</v>
      </c>
      <c r="U24" s="162">
        <f t="shared" ref="U24:U31" si="4">+S24+T24+G24</f>
        <v>20000</v>
      </c>
      <c r="V24" s="80">
        <f t="shared" ref="V24:V31" si="5">+U24/$C$5</f>
        <v>1E-3</v>
      </c>
      <c r="W24" s="13"/>
      <c r="X24" s="13"/>
      <c r="Y24" s="13"/>
    </row>
    <row r="25" spans="2:25" x14ac:dyDescent="0.25">
      <c r="B25" s="69" t="s">
        <v>52</v>
      </c>
      <c r="C25" s="70" t="s">
        <v>74</v>
      </c>
      <c r="D25" s="71" t="s">
        <v>52</v>
      </c>
      <c r="E25" s="191" t="s">
        <v>35</v>
      </c>
      <c r="F25" s="186"/>
      <c r="G25" s="77">
        <v>0</v>
      </c>
      <c r="H25" s="130"/>
      <c r="I25" s="130"/>
      <c r="J25" s="222">
        <f t="shared" si="0"/>
        <v>0</v>
      </c>
      <c r="K25" s="72">
        <f t="shared" si="1"/>
        <v>0</v>
      </c>
      <c r="L25" s="8"/>
      <c r="M25" s="173">
        <f t="shared" si="2"/>
        <v>10000</v>
      </c>
      <c r="N25" s="36">
        <f>IF(K25=0,VLOOKUP(E25,'1. Option Policy Matrix'!$B$7:$F$16,2,FALSE),K25)</f>
        <v>5.0000000000000001E-4</v>
      </c>
      <c r="O25" s="11">
        <f t="shared" si="3"/>
        <v>200000</v>
      </c>
      <c r="P25" s="128">
        <f>IF(K25=0,VLOOKUP(E25,'1. Option Policy Matrix'!$B$7:$F$16,3,FALSE),K25)</f>
        <v>0.01</v>
      </c>
      <c r="Q25" s="10"/>
      <c r="R25" s="10"/>
      <c r="S25" s="77">
        <v>0</v>
      </c>
      <c r="T25" s="130">
        <v>0</v>
      </c>
      <c r="U25" s="162">
        <f t="shared" si="4"/>
        <v>0</v>
      </c>
      <c r="V25" s="80">
        <f t="shared" si="5"/>
        <v>0</v>
      </c>
      <c r="W25" s="13"/>
      <c r="X25" s="13"/>
      <c r="Y25" s="13"/>
    </row>
    <row r="26" spans="2:25" x14ac:dyDescent="0.25">
      <c r="B26" s="69" t="s">
        <v>73</v>
      </c>
      <c r="C26" s="70" t="s">
        <v>74</v>
      </c>
      <c r="D26" s="71" t="s">
        <v>48</v>
      </c>
      <c r="E26" s="191" t="s">
        <v>35</v>
      </c>
      <c r="F26" s="186"/>
      <c r="G26" s="77">
        <v>20000</v>
      </c>
      <c r="H26" s="130"/>
      <c r="I26" s="130"/>
      <c r="J26" s="222">
        <f t="shared" si="0"/>
        <v>20000</v>
      </c>
      <c r="K26" s="72">
        <f t="shared" si="1"/>
        <v>1E-3</v>
      </c>
      <c r="L26" s="8"/>
      <c r="M26" s="173">
        <f t="shared" si="2"/>
        <v>20000</v>
      </c>
      <c r="N26" s="36">
        <f>IF(K26=0,VLOOKUP(E26,'1. Option Policy Matrix'!$B$7:$F$16,2,FALSE),K26)</f>
        <v>1E-3</v>
      </c>
      <c r="O26" s="11">
        <f t="shared" si="3"/>
        <v>20000</v>
      </c>
      <c r="P26" s="128">
        <f>IF(K26=0,VLOOKUP(E26,'1. Option Policy Matrix'!$B$7:$F$16,3,FALSE),K26)</f>
        <v>1E-3</v>
      </c>
      <c r="Q26" s="10"/>
      <c r="R26" s="10"/>
      <c r="S26" s="77">
        <v>0</v>
      </c>
      <c r="T26" s="130">
        <v>0</v>
      </c>
      <c r="U26" s="162">
        <f t="shared" si="4"/>
        <v>20000</v>
      </c>
      <c r="V26" s="80">
        <f t="shared" si="5"/>
        <v>1E-3</v>
      </c>
      <c r="W26" s="13"/>
      <c r="X26" s="13"/>
      <c r="Y26" s="13"/>
    </row>
    <row r="27" spans="2:25" x14ac:dyDescent="0.25">
      <c r="B27" s="69" t="s">
        <v>52</v>
      </c>
      <c r="C27" s="70" t="s">
        <v>74</v>
      </c>
      <c r="D27" s="71" t="s">
        <v>52</v>
      </c>
      <c r="E27" s="191" t="s">
        <v>36</v>
      </c>
      <c r="F27" s="186"/>
      <c r="G27" s="77">
        <v>0</v>
      </c>
      <c r="H27" s="130"/>
      <c r="I27" s="130"/>
      <c r="J27" s="222">
        <f t="shared" si="0"/>
        <v>0</v>
      </c>
      <c r="K27" s="72">
        <f t="shared" si="1"/>
        <v>0</v>
      </c>
      <c r="L27" s="8"/>
      <c r="M27" s="173">
        <f t="shared" si="2"/>
        <v>10000</v>
      </c>
      <c r="N27" s="36">
        <f>IF(K27=0,VLOOKUP(E27,'1. Option Policy Matrix'!$B$7:$F$16,2,FALSE),K27)</f>
        <v>5.0000000000000001E-4</v>
      </c>
      <c r="O27" s="11">
        <f t="shared" si="3"/>
        <v>200000</v>
      </c>
      <c r="P27" s="128">
        <f>IF(K27=0,VLOOKUP(E27,'1. Option Policy Matrix'!$B$7:$F$16,3,FALSE),K27)</f>
        <v>0.01</v>
      </c>
      <c r="Q27" s="10"/>
      <c r="R27" s="10"/>
      <c r="S27" s="77">
        <v>0</v>
      </c>
      <c r="T27" s="130">
        <v>0</v>
      </c>
      <c r="U27" s="162">
        <f t="shared" si="4"/>
        <v>0</v>
      </c>
      <c r="V27" s="80">
        <f t="shared" si="5"/>
        <v>0</v>
      </c>
      <c r="W27" s="13"/>
      <c r="X27" s="13"/>
      <c r="Y27" s="13"/>
    </row>
    <row r="28" spans="2:25" x14ac:dyDescent="0.25">
      <c r="B28" s="69" t="s">
        <v>73</v>
      </c>
      <c r="C28" s="70" t="s">
        <v>74</v>
      </c>
      <c r="D28" s="71" t="s">
        <v>48</v>
      </c>
      <c r="E28" s="191" t="s">
        <v>36</v>
      </c>
      <c r="F28" s="186"/>
      <c r="G28" s="77">
        <v>20000</v>
      </c>
      <c r="H28" s="130"/>
      <c r="I28" s="130"/>
      <c r="J28" s="222">
        <f t="shared" si="0"/>
        <v>20000</v>
      </c>
      <c r="K28" s="72">
        <f t="shared" si="1"/>
        <v>1E-3</v>
      </c>
      <c r="L28" s="8"/>
      <c r="M28" s="173">
        <f t="shared" si="2"/>
        <v>20000</v>
      </c>
      <c r="N28" s="36">
        <f>IF(K28=0,VLOOKUP(E28,'1. Option Policy Matrix'!$B$7:$F$16,2,FALSE),K28)</f>
        <v>1E-3</v>
      </c>
      <c r="O28" s="11">
        <f t="shared" si="3"/>
        <v>20000</v>
      </c>
      <c r="P28" s="128">
        <f>IF(K28=0,VLOOKUP(E28,'1. Option Policy Matrix'!$B$7:$F$16,3,FALSE),K28)</f>
        <v>1E-3</v>
      </c>
      <c r="Q28" s="10"/>
      <c r="R28" s="10"/>
      <c r="S28" s="77">
        <v>0</v>
      </c>
      <c r="T28" s="130">
        <v>0</v>
      </c>
      <c r="U28" s="162">
        <f t="shared" si="4"/>
        <v>20000</v>
      </c>
      <c r="V28" s="80">
        <f t="shared" si="5"/>
        <v>1E-3</v>
      </c>
      <c r="W28" s="13"/>
      <c r="X28" s="13"/>
      <c r="Y28" s="13"/>
    </row>
    <row r="29" spans="2:25" x14ac:dyDescent="0.25">
      <c r="B29" s="69" t="s">
        <v>73</v>
      </c>
      <c r="C29" s="70" t="s">
        <v>74</v>
      </c>
      <c r="D29" s="71" t="s">
        <v>50</v>
      </c>
      <c r="E29" s="191" t="s">
        <v>37</v>
      </c>
      <c r="F29" s="186"/>
      <c r="G29" s="77"/>
      <c r="H29" s="130">
        <v>10000</v>
      </c>
      <c r="I29" s="130">
        <v>10000</v>
      </c>
      <c r="J29" s="222">
        <f t="shared" si="0"/>
        <v>10000</v>
      </c>
      <c r="K29" s="72">
        <f t="shared" si="1"/>
        <v>5.0000000000000001E-4</v>
      </c>
      <c r="L29" s="8"/>
      <c r="M29" s="173">
        <f t="shared" si="2"/>
        <v>10000</v>
      </c>
      <c r="N29" s="36">
        <f>IF(K29=0,VLOOKUP(E29,'1. Option Policy Matrix'!$B$7:$F$16,2,FALSE),K29)</f>
        <v>5.0000000000000001E-4</v>
      </c>
      <c r="O29" s="11">
        <f t="shared" si="3"/>
        <v>10000</v>
      </c>
      <c r="P29" s="128">
        <f>IF(K29=0,VLOOKUP(E29,'1. Option Policy Matrix'!$B$7:$F$16,3,FALSE),K29)</f>
        <v>5.0000000000000001E-4</v>
      </c>
      <c r="Q29" s="10"/>
      <c r="R29" s="10"/>
      <c r="S29" s="77">
        <v>10000</v>
      </c>
      <c r="T29" s="130">
        <v>0</v>
      </c>
      <c r="U29" s="162">
        <f t="shared" si="4"/>
        <v>10000</v>
      </c>
      <c r="V29" s="80">
        <f t="shared" si="5"/>
        <v>5.0000000000000001E-4</v>
      </c>
      <c r="W29" s="13"/>
      <c r="X29" s="13"/>
      <c r="Y29" s="13"/>
    </row>
    <row r="30" spans="2:25" x14ac:dyDescent="0.25">
      <c r="B30" s="69" t="s">
        <v>73</v>
      </c>
      <c r="C30" s="70" t="s">
        <v>74</v>
      </c>
      <c r="D30" s="71" t="s">
        <v>48</v>
      </c>
      <c r="E30" s="191" t="s">
        <v>38</v>
      </c>
      <c r="F30" s="186"/>
      <c r="G30" s="77">
        <v>20000</v>
      </c>
      <c r="H30" s="130"/>
      <c r="I30" s="130"/>
      <c r="J30" s="222">
        <f t="shared" si="0"/>
        <v>20000</v>
      </c>
      <c r="K30" s="72">
        <f t="shared" si="1"/>
        <v>1E-3</v>
      </c>
      <c r="L30" s="8"/>
      <c r="M30" s="173">
        <f t="shared" si="2"/>
        <v>20000</v>
      </c>
      <c r="N30" s="36">
        <f>IF(K30=0,VLOOKUP(E30,'1. Option Policy Matrix'!$B$7:$F$16,2,FALSE),K30)</f>
        <v>1E-3</v>
      </c>
      <c r="O30" s="11">
        <f t="shared" si="3"/>
        <v>20000</v>
      </c>
      <c r="P30" s="128">
        <f>IF(K30=0,VLOOKUP(E30,'1. Option Policy Matrix'!$B$7:$F$16,3,FALSE),K30)</f>
        <v>1E-3</v>
      </c>
      <c r="Q30" s="10"/>
      <c r="R30" s="10"/>
      <c r="S30" s="77">
        <v>0</v>
      </c>
      <c r="T30" s="130">
        <v>0</v>
      </c>
      <c r="U30" s="162">
        <f t="shared" si="4"/>
        <v>20000</v>
      </c>
      <c r="V30" s="80">
        <f t="shared" si="5"/>
        <v>1E-3</v>
      </c>
      <c r="W30" s="13"/>
      <c r="X30" s="13"/>
      <c r="Y30" s="13"/>
    </row>
    <row r="31" spans="2:25" x14ac:dyDescent="0.25">
      <c r="B31" s="69" t="s">
        <v>73</v>
      </c>
      <c r="C31" s="70" t="s">
        <v>74</v>
      </c>
      <c r="D31" s="71" t="s">
        <v>48</v>
      </c>
      <c r="E31" s="191" t="s">
        <v>38</v>
      </c>
      <c r="F31" s="186"/>
      <c r="G31" s="77">
        <v>20000</v>
      </c>
      <c r="H31" s="130"/>
      <c r="I31" s="130"/>
      <c r="J31" s="222">
        <f t="shared" si="0"/>
        <v>20000</v>
      </c>
      <c r="K31" s="72">
        <f t="shared" si="1"/>
        <v>1E-3</v>
      </c>
      <c r="L31" s="8"/>
      <c r="M31" s="173">
        <f t="shared" si="2"/>
        <v>20000</v>
      </c>
      <c r="N31" s="36">
        <f>IF(K31=0,VLOOKUP(E31,'1. Option Policy Matrix'!$B$7:$F$16,2,FALSE),K31)</f>
        <v>1E-3</v>
      </c>
      <c r="O31" s="11">
        <f t="shared" si="3"/>
        <v>20000</v>
      </c>
      <c r="P31" s="128">
        <f>IF(K31=0,VLOOKUP(E31,'1. Option Policy Matrix'!$B$7:$F$16,3,FALSE),K31)</f>
        <v>1E-3</v>
      </c>
      <c r="Q31" s="10"/>
      <c r="R31" s="10"/>
      <c r="S31" s="77">
        <v>0</v>
      </c>
      <c r="T31" s="130">
        <v>0</v>
      </c>
      <c r="U31" s="162">
        <f t="shared" si="4"/>
        <v>20000</v>
      </c>
      <c r="V31" s="80">
        <f t="shared" si="5"/>
        <v>1E-3</v>
      </c>
      <c r="W31" s="13"/>
      <c r="X31" s="13"/>
      <c r="Y31" s="13"/>
    </row>
    <row r="32" spans="2:25" x14ac:dyDescent="0.25">
      <c r="B32" s="67" t="s">
        <v>77</v>
      </c>
      <c r="C32" s="59"/>
      <c r="D32" s="59"/>
      <c r="E32" s="192"/>
      <c r="F32" s="186"/>
      <c r="G32" s="76"/>
      <c r="H32" s="55"/>
      <c r="I32" s="55"/>
      <c r="J32" s="53"/>
      <c r="K32" s="74"/>
      <c r="L32" s="8"/>
      <c r="M32" s="76"/>
      <c r="N32" s="57"/>
      <c r="O32" s="55"/>
      <c r="P32" s="129"/>
      <c r="Q32" s="10"/>
      <c r="R32" s="10"/>
      <c r="S32" s="76"/>
      <c r="T32" s="55"/>
      <c r="U32" s="53"/>
      <c r="V32" s="74"/>
    </row>
    <row r="33" spans="2:22" x14ac:dyDescent="0.25">
      <c r="B33" s="69" t="s">
        <v>73</v>
      </c>
      <c r="C33" s="70" t="s">
        <v>74</v>
      </c>
      <c r="D33" s="71" t="s">
        <v>48</v>
      </c>
      <c r="E33" s="191" t="s">
        <v>39</v>
      </c>
      <c r="F33" s="186"/>
      <c r="G33" s="77">
        <v>20000</v>
      </c>
      <c r="H33" s="130"/>
      <c r="I33" s="130"/>
      <c r="J33" s="222">
        <f t="shared" si="0"/>
        <v>20000</v>
      </c>
      <c r="K33" s="72">
        <f t="shared" si="1"/>
        <v>1E-3</v>
      </c>
      <c r="L33" s="8"/>
      <c r="M33" s="173">
        <f>N33*$C$5</f>
        <v>20000</v>
      </c>
      <c r="N33" s="36">
        <f>IF(K33=0,VLOOKUP(E33,'1. Option Policy Matrix'!$B$7:$F$16,2,FALSE),K33)</f>
        <v>1E-3</v>
      </c>
      <c r="O33" s="11">
        <f>P33*$C$5</f>
        <v>20000</v>
      </c>
      <c r="P33" s="128">
        <f>IF(K33=0,VLOOKUP(E33,'1. Option Policy Matrix'!$B$7:$F$16,3,FALSE),K33)</f>
        <v>1E-3</v>
      </c>
      <c r="Q33" s="10"/>
      <c r="R33" s="10"/>
      <c r="S33" s="77">
        <v>0</v>
      </c>
      <c r="T33" s="130">
        <v>0</v>
      </c>
      <c r="U33" s="162">
        <f>+S33+T33+G33</f>
        <v>20000</v>
      </c>
      <c r="V33" s="80">
        <f t="shared" ref="V33:V38" si="6">+U33/$C$5</f>
        <v>1E-3</v>
      </c>
    </row>
    <row r="34" spans="2:22" x14ac:dyDescent="0.25">
      <c r="B34" s="69" t="s">
        <v>73</v>
      </c>
      <c r="C34" s="70" t="s">
        <v>74</v>
      </c>
      <c r="D34" s="71" t="s">
        <v>52</v>
      </c>
      <c r="E34" s="191" t="s">
        <v>39</v>
      </c>
      <c r="F34" s="186"/>
      <c r="G34" s="77"/>
      <c r="H34" s="130"/>
      <c r="I34" s="130"/>
      <c r="J34" s="222">
        <f t="shared" si="0"/>
        <v>0</v>
      </c>
      <c r="K34" s="72">
        <f t="shared" si="1"/>
        <v>0</v>
      </c>
      <c r="L34" s="8"/>
      <c r="M34" s="173">
        <f>N34*$C$5</f>
        <v>10000</v>
      </c>
      <c r="N34" s="36">
        <f>IF(K34=0,VLOOKUP(E34,'1. Option Policy Matrix'!$B$7:$F$16,2,FALSE),K34)</f>
        <v>5.0000000000000001E-4</v>
      </c>
      <c r="O34" s="11">
        <f>P34*$C$5</f>
        <v>200000</v>
      </c>
      <c r="P34" s="128">
        <f>IF(K34=0,VLOOKUP(E34,'1. Option Policy Matrix'!$B$7:$F$16,3,FALSE),K34)</f>
        <v>0.01</v>
      </c>
      <c r="Q34" s="10"/>
      <c r="R34" s="10"/>
      <c r="S34" s="77">
        <v>0</v>
      </c>
      <c r="T34" s="130">
        <v>0</v>
      </c>
      <c r="U34" s="162">
        <f>+S34+T34+G34</f>
        <v>0</v>
      </c>
      <c r="V34" s="80">
        <f t="shared" si="6"/>
        <v>0</v>
      </c>
    </row>
    <row r="35" spans="2:22" x14ac:dyDescent="0.25">
      <c r="B35" s="69" t="s">
        <v>73</v>
      </c>
      <c r="C35" s="70" t="s">
        <v>74</v>
      </c>
      <c r="D35" s="71" t="s">
        <v>50</v>
      </c>
      <c r="E35" s="191" t="s">
        <v>40</v>
      </c>
      <c r="F35" s="186"/>
      <c r="G35" s="77"/>
      <c r="H35" s="130">
        <v>10000</v>
      </c>
      <c r="I35" s="130">
        <v>10000</v>
      </c>
      <c r="J35" s="222">
        <f t="shared" si="0"/>
        <v>10000</v>
      </c>
      <c r="K35" s="72">
        <f t="shared" si="1"/>
        <v>5.0000000000000001E-4</v>
      </c>
      <c r="L35" s="8"/>
      <c r="M35" s="173">
        <f>N35*$C$5</f>
        <v>10000</v>
      </c>
      <c r="N35" s="36">
        <f>IF(K35=0,VLOOKUP(E35,'1. Option Policy Matrix'!$B$7:$F$16,2,FALSE),K35)</f>
        <v>5.0000000000000001E-4</v>
      </c>
      <c r="O35" s="11">
        <f>P35*$C$5</f>
        <v>10000</v>
      </c>
      <c r="P35" s="128">
        <f>IF(K35=0,VLOOKUP(E35,'1. Option Policy Matrix'!$B$7:$F$16,3,FALSE),K35)</f>
        <v>5.0000000000000001E-4</v>
      </c>
      <c r="Q35" s="10"/>
      <c r="R35" s="10"/>
      <c r="S35" s="77">
        <v>0</v>
      </c>
      <c r="T35" s="130">
        <v>0</v>
      </c>
      <c r="U35" s="162">
        <f>+S35+T35+G35</f>
        <v>0</v>
      </c>
      <c r="V35" s="80">
        <f t="shared" si="6"/>
        <v>0</v>
      </c>
    </row>
    <row r="36" spans="2:22" x14ac:dyDescent="0.25">
      <c r="B36" s="69" t="s">
        <v>73</v>
      </c>
      <c r="C36" s="70" t="s">
        <v>74</v>
      </c>
      <c r="D36" s="71" t="s">
        <v>48</v>
      </c>
      <c r="E36" s="191" t="s">
        <v>40</v>
      </c>
      <c r="F36" s="186"/>
      <c r="G36" s="77">
        <v>20000</v>
      </c>
      <c r="H36" s="130"/>
      <c r="I36" s="130"/>
      <c r="J36" s="222">
        <f t="shared" si="0"/>
        <v>20000</v>
      </c>
      <c r="K36" s="72">
        <f t="shared" si="1"/>
        <v>1E-3</v>
      </c>
      <c r="L36" s="8"/>
      <c r="M36" s="173">
        <f>N36*$C$5</f>
        <v>20000</v>
      </c>
      <c r="N36" s="36">
        <f>IF(K36=0,VLOOKUP(E36,'1. Option Policy Matrix'!$B$7:$F$16,2,FALSE),K36)</f>
        <v>1E-3</v>
      </c>
      <c r="O36" s="11">
        <f>P36*$C$5</f>
        <v>20000</v>
      </c>
      <c r="P36" s="128">
        <f>IF(K36=0,VLOOKUP(E36,'1. Option Policy Matrix'!$B$7:$F$16,3,FALSE),K36)</f>
        <v>1E-3</v>
      </c>
      <c r="Q36" s="10"/>
      <c r="R36" s="10"/>
      <c r="S36" s="77">
        <v>0</v>
      </c>
      <c r="T36" s="130">
        <v>0</v>
      </c>
      <c r="U36" s="162">
        <f>+S36+T36+G36</f>
        <v>20000</v>
      </c>
      <c r="V36" s="80">
        <f t="shared" si="6"/>
        <v>1E-3</v>
      </c>
    </row>
    <row r="37" spans="2:22" x14ac:dyDescent="0.25">
      <c r="B37" s="69" t="s">
        <v>52</v>
      </c>
      <c r="C37" s="70" t="s">
        <v>74</v>
      </c>
      <c r="D37" s="71" t="s">
        <v>52</v>
      </c>
      <c r="E37" s="191" t="s">
        <v>40</v>
      </c>
      <c r="F37" s="186"/>
      <c r="G37" s="77"/>
      <c r="H37" s="130"/>
      <c r="I37" s="130"/>
      <c r="J37" s="222">
        <f t="shared" si="0"/>
        <v>0</v>
      </c>
      <c r="K37" s="72">
        <f t="shared" si="1"/>
        <v>0</v>
      </c>
      <c r="L37" s="8"/>
      <c r="M37" s="173">
        <f>N37*$C$5</f>
        <v>10000</v>
      </c>
      <c r="N37" s="36">
        <f>IF(K37=0,VLOOKUP(E37,'1. Option Policy Matrix'!$B$7:$F$16,2,FALSE),K37)</f>
        <v>5.0000000000000001E-4</v>
      </c>
      <c r="O37" s="11">
        <f>P37*$C$5</f>
        <v>200000</v>
      </c>
      <c r="P37" s="128">
        <f>IF(K37=0,VLOOKUP(E37,'1. Option Policy Matrix'!$B$7:$F$16,3,FALSE),K37)</f>
        <v>0.01</v>
      </c>
      <c r="Q37" s="10"/>
      <c r="R37" s="10"/>
      <c r="S37" s="77">
        <v>0</v>
      </c>
      <c r="T37" s="130">
        <v>0</v>
      </c>
      <c r="U37" s="162">
        <f>+S37+T37+G37</f>
        <v>0</v>
      </c>
      <c r="V37" s="80">
        <f t="shared" si="6"/>
        <v>0</v>
      </c>
    </row>
    <row r="38" spans="2:22" ht="15.75" thickBot="1" x14ac:dyDescent="0.3">
      <c r="B38" s="223" t="s">
        <v>78</v>
      </c>
      <c r="C38" s="224"/>
      <c r="D38" s="206"/>
      <c r="E38" s="225"/>
      <c r="F38" s="186"/>
      <c r="G38" s="142">
        <f>SUM(G12:G37)</f>
        <v>220000</v>
      </c>
      <c r="H38" s="143">
        <f t="shared" ref="H38:J38" si="7">SUM(H12:H37)</f>
        <v>40000</v>
      </c>
      <c r="I38" s="143">
        <f t="shared" si="7"/>
        <v>20000</v>
      </c>
      <c r="J38" s="163">
        <f t="shared" si="7"/>
        <v>260000</v>
      </c>
      <c r="K38" s="144">
        <f>+J38/$C$5</f>
        <v>1.2999999999999999E-2</v>
      </c>
      <c r="L38" s="8"/>
      <c r="M38" s="142">
        <f>SUM(M12:M37)</f>
        <v>340000</v>
      </c>
      <c r="N38" s="207">
        <f>+M38/$C$5</f>
        <v>1.7000000000000001E-2</v>
      </c>
      <c r="O38" s="163">
        <f>SUM(O12:O37)</f>
        <v>1860000</v>
      </c>
      <c r="P38" s="144">
        <f>+O38/$C$5</f>
        <v>9.2999999999999999E-2</v>
      </c>
      <c r="Q38" s="10"/>
      <c r="R38" s="10"/>
      <c r="S38" s="105">
        <f>SUM(S13:S37)</f>
        <v>8010000</v>
      </c>
      <c r="T38" s="208">
        <f>SUM(T13:T37)</f>
        <v>0</v>
      </c>
      <c r="U38" s="209">
        <f>SUM(U13:U37)</f>
        <v>8230000</v>
      </c>
      <c r="V38" s="210">
        <f t="shared" si="6"/>
        <v>0.41149999999999998</v>
      </c>
    </row>
    <row r="39" spans="2:22" ht="15.75" thickBot="1" x14ac:dyDescent="0.3">
      <c r="D39" s="1"/>
      <c r="F39" s="1"/>
      <c r="I39" s="226" t="s">
        <v>79</v>
      </c>
      <c r="J39" s="227">
        <f>$C$6-J38</f>
        <v>2740000</v>
      </c>
      <c r="K39" s="228">
        <f>+J39/$C$5</f>
        <v>0.13700000000000001</v>
      </c>
      <c r="L39" s="180"/>
      <c r="M39" s="229">
        <f>$C$6-M38</f>
        <v>2660000</v>
      </c>
      <c r="N39" s="228">
        <f>+M39/$C$5</f>
        <v>0.13300000000000001</v>
      </c>
      <c r="O39" s="227">
        <f>$C$6-O38</f>
        <v>1140000</v>
      </c>
      <c r="P39" s="228">
        <f>+O39/$C$5</f>
        <v>5.7000000000000002E-2</v>
      </c>
      <c r="Q39" s="10"/>
      <c r="R39" s="10"/>
    </row>
    <row r="40" spans="2:22" s="218" customFormat="1" ht="15.75" thickBot="1" x14ac:dyDescent="0.3">
      <c r="B40" s="216"/>
      <c r="C40" s="212"/>
      <c r="D40" s="213"/>
      <c r="E40" s="213"/>
      <c r="F40" s="1"/>
      <c r="G40" s="214"/>
      <c r="H40" s="214"/>
      <c r="I40" s="214"/>
      <c r="J40" s="214"/>
      <c r="K40" s="215"/>
      <c r="L40" s="1"/>
      <c r="M40" s="214"/>
      <c r="N40" s="215"/>
      <c r="O40" s="214"/>
      <c r="P40" s="215"/>
      <c r="Q40" s="1"/>
      <c r="R40" s="217"/>
      <c r="S40" s="214"/>
      <c r="T40" s="214"/>
      <c r="U40" s="214"/>
      <c r="V40" s="215"/>
    </row>
    <row r="41" spans="2:22" x14ac:dyDescent="0.25">
      <c r="B41" s="170" t="s">
        <v>80</v>
      </c>
      <c r="C41" s="171"/>
      <c r="D41" s="172"/>
      <c r="E41" s="193"/>
      <c r="F41" s="1"/>
      <c r="G41" s="194"/>
      <c r="H41" s="171"/>
      <c r="I41" s="171"/>
      <c r="J41" s="252"/>
      <c r="K41" s="193"/>
      <c r="M41" s="175"/>
      <c r="N41" s="171"/>
      <c r="O41" s="252"/>
      <c r="P41" s="176"/>
      <c r="R41" s="217"/>
      <c r="S41" s="195"/>
      <c r="T41" s="171"/>
      <c r="U41" s="252"/>
      <c r="V41" s="193"/>
    </row>
    <row r="42" spans="2:22" x14ac:dyDescent="0.25">
      <c r="B42" s="164" t="str">
        <f>E5</f>
        <v>Active</v>
      </c>
      <c r="C42" s="9"/>
      <c r="D42" s="242"/>
      <c r="E42" s="243"/>
      <c r="F42" s="1"/>
      <c r="G42" s="177">
        <f t="shared" ref="G42:J43" si="8">SUMIF($D$12:$D$32,$E5,G$12:G$32)</f>
        <v>180000</v>
      </c>
      <c r="H42" s="139">
        <f t="shared" si="8"/>
        <v>20000</v>
      </c>
      <c r="I42" s="139">
        <f t="shared" si="8"/>
        <v>0</v>
      </c>
      <c r="J42" s="236">
        <f t="shared" si="8"/>
        <v>200000</v>
      </c>
      <c r="K42" s="72">
        <f>G42/$C$5</f>
        <v>8.9999999999999993E-3</v>
      </c>
      <c r="M42" s="177">
        <f>SUMIF($D$12:$D$32,$E5,M$12:M$32)</f>
        <v>200000</v>
      </c>
      <c r="N42" s="8">
        <f>M42/$C$5</f>
        <v>0.01</v>
      </c>
      <c r="O42" s="158">
        <f>SUMIF($D$12:$D$32,$E5,O$12:O$32)</f>
        <v>200000</v>
      </c>
      <c r="P42" s="72">
        <f>O42/$C$5</f>
        <v>0.01</v>
      </c>
      <c r="R42" s="217"/>
      <c r="S42" s="177">
        <f t="shared" ref="S42:U43" si="9">SUMIF($D$12:$D$32,$E5,S$12:S$32)</f>
        <v>8000000</v>
      </c>
      <c r="T42" s="139">
        <f t="shared" si="9"/>
        <v>0</v>
      </c>
      <c r="U42" s="158">
        <f t="shared" si="9"/>
        <v>8180000</v>
      </c>
      <c r="V42" s="72">
        <f>U42/$C$5</f>
        <v>0.40899999999999997</v>
      </c>
    </row>
    <row r="43" spans="2:22" x14ac:dyDescent="0.25">
      <c r="B43" s="164" t="str">
        <f>E6</f>
        <v>Ex</v>
      </c>
      <c r="C43" s="9"/>
      <c r="D43" s="242"/>
      <c r="E43" s="243"/>
      <c r="F43" s="1"/>
      <c r="G43" s="177">
        <f t="shared" si="8"/>
        <v>0</v>
      </c>
      <c r="H43" s="139">
        <f t="shared" si="8"/>
        <v>10000</v>
      </c>
      <c r="I43" s="139">
        <f t="shared" si="8"/>
        <v>10000</v>
      </c>
      <c r="J43" s="236">
        <f t="shared" si="8"/>
        <v>10000</v>
      </c>
      <c r="K43" s="72">
        <f>G43/$C$5</f>
        <v>0</v>
      </c>
      <c r="M43" s="177">
        <f>SUMIF($D$12:$D$32,$E6,M$12:M$32)</f>
        <v>10000</v>
      </c>
      <c r="N43" s="8">
        <f>M43/$C$5</f>
        <v>5.0000000000000001E-4</v>
      </c>
      <c r="O43" s="158">
        <f>SUMIF($D$12:$D$32,$E6,O$12:O$32)</f>
        <v>10000</v>
      </c>
      <c r="P43" s="72">
        <f>O43/$C$5</f>
        <v>5.0000000000000001E-4</v>
      </c>
      <c r="R43" s="217"/>
      <c r="S43" s="177">
        <f t="shared" si="9"/>
        <v>10000</v>
      </c>
      <c r="T43" s="139">
        <f t="shared" si="9"/>
        <v>0</v>
      </c>
      <c r="U43" s="158">
        <f t="shared" si="9"/>
        <v>10000</v>
      </c>
      <c r="V43" s="72">
        <f>U43/$C$5</f>
        <v>5.0000000000000001E-4</v>
      </c>
    </row>
    <row r="44" spans="2:22" x14ac:dyDescent="0.25">
      <c r="B44" s="165" t="str">
        <f>E7</f>
        <v>TBH</v>
      </c>
      <c r="C44" s="244"/>
      <c r="D44" s="245"/>
      <c r="E44" s="246"/>
      <c r="F44" s="1"/>
      <c r="G44" s="178"/>
      <c r="H44" s="35"/>
      <c r="I44" s="35"/>
      <c r="J44" s="237"/>
      <c r="K44" s="179"/>
      <c r="M44" s="178">
        <f>SUMIF($D$12:$D$32,$E7,M$12:M$32)</f>
        <v>60000</v>
      </c>
      <c r="N44" s="157">
        <f>M44/$C$5</f>
        <v>3.0000000000000001E-3</v>
      </c>
      <c r="O44" s="159">
        <f>SUMIF($D$12:$D$32,$E7,O$12:O$32)</f>
        <v>1200000</v>
      </c>
      <c r="P44" s="179">
        <f>O44/$C$5</f>
        <v>0.06</v>
      </c>
      <c r="R44" s="217"/>
      <c r="S44" s="178"/>
      <c r="T44" s="35"/>
      <c r="U44" s="159"/>
      <c r="V44" s="166"/>
    </row>
    <row r="45" spans="2:22" x14ac:dyDescent="0.25">
      <c r="B45" s="248" t="s">
        <v>78</v>
      </c>
      <c r="C45" s="249"/>
      <c r="D45" s="250"/>
      <c r="E45" s="251"/>
      <c r="F45" s="1"/>
      <c r="G45" s="142">
        <f>SUM(G42:G44)</f>
        <v>180000</v>
      </c>
      <c r="H45" s="143">
        <f t="shared" ref="H45:J45" si="10">SUM(H42:H44)</f>
        <v>30000</v>
      </c>
      <c r="I45" s="143">
        <f t="shared" si="10"/>
        <v>10000</v>
      </c>
      <c r="J45" s="163">
        <f t="shared" si="10"/>
        <v>210000</v>
      </c>
      <c r="K45" s="144">
        <f t="shared" ref="K45:V45" si="11">SUM(K42:K44)</f>
        <v>8.9999999999999993E-3</v>
      </c>
      <c r="M45" s="142">
        <f t="shared" si="11"/>
        <v>270000</v>
      </c>
      <c r="N45" s="211">
        <f t="shared" si="11"/>
        <v>1.3500000000000002E-2</v>
      </c>
      <c r="O45" s="163">
        <f t="shared" si="11"/>
        <v>1410000</v>
      </c>
      <c r="P45" s="144">
        <f t="shared" si="11"/>
        <v>7.0499999999999993E-2</v>
      </c>
      <c r="R45" s="217"/>
      <c r="S45" s="142">
        <f t="shared" si="11"/>
        <v>8010000</v>
      </c>
      <c r="T45" s="143">
        <f t="shared" si="11"/>
        <v>0</v>
      </c>
      <c r="U45" s="163">
        <f t="shared" si="11"/>
        <v>8190000</v>
      </c>
      <c r="V45" s="144">
        <f t="shared" si="11"/>
        <v>0.40949999999999998</v>
      </c>
    </row>
    <row r="46" spans="2:22" ht="15.75" thickBot="1" x14ac:dyDescent="0.3">
      <c r="B46" s="167"/>
      <c r="C46" s="9"/>
      <c r="D46" s="242"/>
      <c r="E46" s="243"/>
      <c r="F46" s="1"/>
      <c r="G46" s="64"/>
      <c r="H46" s="9"/>
      <c r="I46" s="9"/>
      <c r="J46" s="247"/>
      <c r="K46" s="243"/>
      <c r="M46" s="64"/>
      <c r="N46" s="8"/>
      <c r="O46" s="160"/>
      <c r="P46" s="174"/>
      <c r="R46" s="217"/>
      <c r="S46" s="141"/>
      <c r="T46" s="9"/>
      <c r="U46" s="158"/>
      <c r="V46" s="140"/>
    </row>
    <row r="47" spans="2:22" x14ac:dyDescent="0.25">
      <c r="B47" s="170" t="s">
        <v>81</v>
      </c>
      <c r="C47" s="171"/>
      <c r="D47" s="172"/>
      <c r="E47" s="193"/>
      <c r="F47" s="1"/>
      <c r="G47" s="194"/>
      <c r="H47" s="171"/>
      <c r="I47" s="171"/>
      <c r="J47" s="252"/>
      <c r="K47" s="193"/>
      <c r="M47" s="175"/>
      <c r="N47" s="171"/>
      <c r="O47" s="252"/>
      <c r="P47" s="176"/>
      <c r="R47" s="217"/>
      <c r="S47" s="195"/>
      <c r="T47" s="171"/>
      <c r="U47" s="252"/>
      <c r="V47" s="193"/>
    </row>
    <row r="48" spans="2:22" x14ac:dyDescent="0.25">
      <c r="B48" s="168" t="str">
        <f>E5</f>
        <v>Active</v>
      </c>
      <c r="C48" s="9"/>
      <c r="D48" s="242"/>
      <c r="E48" s="243"/>
      <c r="F48" s="1"/>
      <c r="G48" s="177">
        <f t="shared" ref="G48:J49" si="12">SUMIF($D$33:$D$37,$E5,G$33:G$37)</f>
        <v>40000</v>
      </c>
      <c r="H48" s="139">
        <f t="shared" si="12"/>
        <v>0</v>
      </c>
      <c r="I48" s="139">
        <f t="shared" si="12"/>
        <v>0</v>
      </c>
      <c r="J48" s="236">
        <f t="shared" si="12"/>
        <v>40000</v>
      </c>
      <c r="K48" s="72">
        <f>G48/$C$5</f>
        <v>2E-3</v>
      </c>
      <c r="M48" s="177">
        <f>SUMIF($D$33:$D$37,$E5,M$33:M$37)</f>
        <v>40000</v>
      </c>
      <c r="N48" s="8">
        <f>M48/$C$5</f>
        <v>2E-3</v>
      </c>
      <c r="O48" s="158">
        <f>SUMIF($D$33:$D$37,$E5,O$33:O$37)</f>
        <v>40000</v>
      </c>
      <c r="P48" s="72">
        <f>O48/$C$5</f>
        <v>2E-3</v>
      </c>
      <c r="R48" s="217"/>
      <c r="S48" s="177">
        <f t="shared" ref="S48:U49" si="13">SUMIF($D$33:$D$37,$E5,S$33:S$37)</f>
        <v>0</v>
      </c>
      <c r="T48" s="139">
        <f t="shared" si="13"/>
        <v>0</v>
      </c>
      <c r="U48" s="158">
        <f t="shared" si="13"/>
        <v>40000</v>
      </c>
      <c r="V48" s="72">
        <f>U48/$C$5</f>
        <v>2E-3</v>
      </c>
    </row>
    <row r="49" spans="2:24" x14ac:dyDescent="0.25">
      <c r="B49" s="168" t="str">
        <f>E6</f>
        <v>Ex</v>
      </c>
      <c r="C49" s="9"/>
      <c r="D49" s="242"/>
      <c r="E49" s="243"/>
      <c r="F49" s="1"/>
      <c r="G49" s="177">
        <f t="shared" si="12"/>
        <v>0</v>
      </c>
      <c r="H49" s="139">
        <f t="shared" si="12"/>
        <v>10000</v>
      </c>
      <c r="I49" s="139">
        <f t="shared" si="12"/>
        <v>10000</v>
      </c>
      <c r="J49" s="236">
        <f t="shared" si="12"/>
        <v>10000</v>
      </c>
      <c r="K49" s="72">
        <f>G49/$C$5</f>
        <v>0</v>
      </c>
      <c r="M49" s="177">
        <f>SUMIF($D$33:$D$37,$E6,M$33:M$37)</f>
        <v>10000</v>
      </c>
      <c r="N49" s="8">
        <f>M49/$C$5</f>
        <v>5.0000000000000001E-4</v>
      </c>
      <c r="O49" s="158">
        <f>SUMIF($D$33:$D$37,$E6,O$33:O$37)</f>
        <v>10000</v>
      </c>
      <c r="P49" s="72">
        <f>O49/$C$5</f>
        <v>5.0000000000000001E-4</v>
      </c>
      <c r="R49" s="217"/>
      <c r="S49" s="177">
        <f t="shared" si="13"/>
        <v>0</v>
      </c>
      <c r="T49" s="139">
        <f t="shared" si="13"/>
        <v>0</v>
      </c>
      <c r="U49" s="158">
        <f t="shared" si="13"/>
        <v>0</v>
      </c>
      <c r="V49" s="72">
        <f>U49/$C$5</f>
        <v>0</v>
      </c>
    </row>
    <row r="50" spans="2:24" x14ac:dyDescent="0.25">
      <c r="B50" s="169" t="str">
        <f>E7</f>
        <v>TBH</v>
      </c>
      <c r="C50" s="244"/>
      <c r="D50" s="245"/>
      <c r="E50" s="246"/>
      <c r="F50" s="1"/>
      <c r="G50" s="178"/>
      <c r="H50" s="35"/>
      <c r="I50" s="35"/>
      <c r="J50" s="237"/>
      <c r="K50" s="166"/>
      <c r="M50" s="178">
        <f>SUMIF($D$33:$D$37,$E7,M$33:M$37)</f>
        <v>20000</v>
      </c>
      <c r="N50" s="157">
        <f>M50/$C$5</f>
        <v>1E-3</v>
      </c>
      <c r="O50" s="159">
        <f>SUMIF($D$33:$D$37,$E7,O$33:O$37)</f>
        <v>400000</v>
      </c>
      <c r="P50" s="179">
        <f>O50/$C$5</f>
        <v>0.02</v>
      </c>
      <c r="R50" s="217"/>
      <c r="S50" s="178"/>
      <c r="T50" s="35"/>
      <c r="U50" s="159"/>
      <c r="V50" s="166"/>
    </row>
    <row r="51" spans="2:24" ht="15.75" thickBot="1" x14ac:dyDescent="0.3">
      <c r="B51" s="253" t="s">
        <v>78</v>
      </c>
      <c r="C51" s="254"/>
      <c r="D51" s="255"/>
      <c r="E51" s="256"/>
      <c r="F51" s="1"/>
      <c r="G51" s="257">
        <f>SUM(G48:G50)</f>
        <v>40000</v>
      </c>
      <c r="H51" s="258">
        <f t="shared" ref="H51:J51" si="14">SUM(H48:H50)</f>
        <v>10000</v>
      </c>
      <c r="I51" s="258">
        <f t="shared" si="14"/>
        <v>10000</v>
      </c>
      <c r="J51" s="259">
        <f t="shared" si="14"/>
        <v>50000</v>
      </c>
      <c r="K51" s="260">
        <f t="shared" ref="K51:V51" si="15">SUM(K48:K50)</f>
        <v>2E-3</v>
      </c>
      <c r="M51" s="257">
        <f t="shared" si="15"/>
        <v>70000</v>
      </c>
      <c r="N51" s="261">
        <f t="shared" si="15"/>
        <v>3.5000000000000001E-3</v>
      </c>
      <c r="O51" s="257">
        <f t="shared" si="15"/>
        <v>450000</v>
      </c>
      <c r="P51" s="260">
        <f t="shared" si="15"/>
        <v>2.2499999999999999E-2</v>
      </c>
      <c r="R51" s="217"/>
      <c r="S51" s="257">
        <f t="shared" si="15"/>
        <v>0</v>
      </c>
      <c r="T51" s="258">
        <f t="shared" si="15"/>
        <v>0</v>
      </c>
      <c r="U51" s="259">
        <f t="shared" si="15"/>
        <v>40000</v>
      </c>
      <c r="V51" s="260">
        <f t="shared" si="15"/>
        <v>2E-3</v>
      </c>
    </row>
    <row r="52" spans="2:24" x14ac:dyDescent="0.25">
      <c r="F52" s="220"/>
      <c r="N52" s="15"/>
      <c r="P52" s="14"/>
      <c r="R52" s="217"/>
      <c r="S52" s="15"/>
    </row>
    <row r="53" spans="2:24" x14ac:dyDescent="0.25">
      <c r="N53" s="9"/>
      <c r="R53" s="217"/>
    </row>
    <row r="54" spans="2:24" x14ac:dyDescent="0.25">
      <c r="B54" s="326"/>
      <c r="C54" s="326"/>
      <c r="D54" s="326"/>
      <c r="E54" s="326"/>
      <c r="F54" s="203"/>
      <c r="G54" s="326"/>
      <c r="H54" s="9"/>
      <c r="I54" s="9"/>
      <c r="J54" s="9"/>
      <c r="K54" s="9"/>
      <c r="L54" s="9"/>
      <c r="M54" s="9"/>
      <c r="N54" s="9"/>
    </row>
    <row r="55" spans="2:24" x14ac:dyDescent="0.25">
      <c r="B55" s="365" t="s">
        <v>82</v>
      </c>
      <c r="C55" s="365"/>
      <c r="D55" s="365"/>
      <c r="E55" s="365"/>
      <c r="F55" s="365"/>
      <c r="G55" s="365"/>
    </row>
    <row r="56" spans="2:24" x14ac:dyDescent="0.25">
      <c r="B56" s="145"/>
      <c r="C56" s="146"/>
      <c r="D56" s="146"/>
      <c r="E56" s="146"/>
      <c r="F56" s="204"/>
      <c r="G56" s="146"/>
      <c r="H56" s="17"/>
      <c r="I56" s="17"/>
      <c r="J56" s="17"/>
      <c r="K56" s="17"/>
      <c r="L56" s="17"/>
      <c r="M56" s="17"/>
      <c r="N56" s="17"/>
      <c r="P56" s="18"/>
      <c r="Q56" s="16"/>
      <c r="R56" s="16"/>
      <c r="S56" s="17"/>
    </row>
    <row r="57" spans="2:24" x14ac:dyDescent="0.25">
      <c r="B57" s="147" t="s">
        <v>83</v>
      </c>
      <c r="C57" s="146"/>
      <c r="D57" s="146"/>
      <c r="E57" s="146"/>
      <c r="F57" s="204"/>
      <c r="G57" s="146"/>
      <c r="H57" s="17"/>
      <c r="I57" s="17"/>
      <c r="J57" s="17"/>
      <c r="K57" s="17"/>
      <c r="L57" s="17"/>
      <c r="M57" s="17"/>
      <c r="N57" s="17"/>
      <c r="P57" s="18"/>
      <c r="Q57" s="16"/>
      <c r="R57" s="16"/>
      <c r="S57" s="17"/>
    </row>
    <row r="58" spans="2:24" x14ac:dyDescent="0.25">
      <c r="B58" s="147" t="s">
        <v>84</v>
      </c>
      <c r="C58" s="146"/>
      <c r="D58" s="146"/>
      <c r="E58" s="146"/>
      <c r="F58" s="204"/>
      <c r="G58" s="146"/>
      <c r="H58" s="17"/>
      <c r="I58" s="17"/>
      <c r="J58" s="17"/>
      <c r="K58" s="17"/>
      <c r="L58" s="17"/>
      <c r="M58" s="17"/>
      <c r="N58" s="17"/>
      <c r="P58" s="18"/>
      <c r="Q58" s="16"/>
      <c r="R58" s="16"/>
      <c r="S58" s="17"/>
    </row>
    <row r="59" spans="2:24" x14ac:dyDescent="0.25">
      <c r="B59" s="147" t="s">
        <v>85</v>
      </c>
      <c r="C59" s="146"/>
      <c r="D59" s="146"/>
      <c r="E59" s="146"/>
      <c r="F59" s="204"/>
      <c r="G59" s="146"/>
      <c r="H59" s="17"/>
      <c r="I59" s="17"/>
      <c r="J59" s="17"/>
      <c r="K59" s="17"/>
      <c r="L59" s="17"/>
      <c r="M59" s="17"/>
      <c r="N59" s="17"/>
      <c r="P59" s="18"/>
      <c r="Q59" s="16"/>
      <c r="R59" s="16"/>
      <c r="S59" s="17"/>
    </row>
    <row r="60" spans="2:24" x14ac:dyDescent="0.25">
      <c r="B60" s="147" t="s">
        <v>86</v>
      </c>
      <c r="C60" s="146"/>
      <c r="D60" s="146"/>
      <c r="E60" s="146"/>
      <c r="F60" s="204"/>
      <c r="G60" s="146"/>
    </row>
    <row r="61" spans="2:24" x14ac:dyDescent="0.25">
      <c r="B61" s="147" t="s">
        <v>87</v>
      </c>
      <c r="C61" s="146"/>
      <c r="D61" s="146"/>
      <c r="E61" s="146"/>
      <c r="F61" s="204"/>
      <c r="G61" s="146"/>
      <c r="H61" s="13"/>
      <c r="I61" s="13"/>
      <c r="J61" s="13"/>
      <c r="K61" s="13"/>
      <c r="L61" s="13"/>
      <c r="M61" s="13"/>
      <c r="N61" s="13"/>
      <c r="O61" s="13"/>
      <c r="P61" s="12"/>
      <c r="Q61" s="13"/>
      <c r="R61" s="13"/>
      <c r="S61" s="13"/>
      <c r="T61" s="13"/>
      <c r="U61" s="13"/>
      <c r="V61" s="13"/>
      <c r="W61" s="13"/>
      <c r="X61" s="13"/>
    </row>
    <row r="62" spans="2:24" x14ac:dyDescent="0.25">
      <c r="B62" s="147"/>
      <c r="C62" s="146"/>
      <c r="D62" s="146"/>
      <c r="E62" s="146"/>
      <c r="F62" s="204"/>
      <c r="G62" s="146"/>
      <c r="H62" s="13"/>
      <c r="I62" s="13"/>
      <c r="J62" s="13"/>
      <c r="K62" s="13"/>
      <c r="L62" s="13"/>
      <c r="M62" s="13"/>
      <c r="N62" s="13"/>
      <c r="O62" s="13"/>
      <c r="P62" s="12"/>
      <c r="Q62" s="13"/>
      <c r="R62" s="13"/>
      <c r="S62" s="13"/>
      <c r="T62" s="13"/>
      <c r="U62" s="13"/>
      <c r="V62" s="13"/>
      <c r="W62" s="13"/>
      <c r="X62" s="13"/>
    </row>
    <row r="63" spans="2:24" x14ac:dyDescent="0.25">
      <c r="B63" s="219" t="s">
        <v>88</v>
      </c>
      <c r="C63" s="146"/>
      <c r="D63" s="146"/>
      <c r="E63" s="146"/>
      <c r="F63" s="204"/>
      <c r="G63" s="146"/>
      <c r="H63" s="13"/>
      <c r="I63" s="13"/>
      <c r="J63" s="13"/>
      <c r="K63" s="13"/>
      <c r="L63" s="13"/>
      <c r="M63" s="13"/>
      <c r="N63" s="13"/>
      <c r="O63" s="13"/>
      <c r="P63" s="12"/>
      <c r="Q63" s="13"/>
      <c r="R63" s="13"/>
      <c r="S63" s="13"/>
      <c r="T63" s="13"/>
      <c r="U63" s="13"/>
      <c r="V63" s="13"/>
      <c r="W63" s="13"/>
      <c r="X63" s="13"/>
    </row>
    <row r="64" spans="2:24" x14ac:dyDescent="0.25">
      <c r="B64" s="145"/>
      <c r="C64" s="146"/>
      <c r="D64" s="146"/>
      <c r="E64" s="146"/>
      <c r="F64" s="204"/>
      <c r="G64" s="146"/>
      <c r="H64" s="13"/>
      <c r="I64" s="13"/>
      <c r="J64" s="13"/>
      <c r="K64" s="13"/>
      <c r="L64" s="13"/>
      <c r="M64" s="13"/>
      <c r="N64" s="13"/>
      <c r="O64" s="13"/>
      <c r="P64" s="12"/>
      <c r="Q64" s="13"/>
      <c r="R64" s="13"/>
      <c r="S64" s="13"/>
      <c r="T64" s="13"/>
      <c r="U64" s="13"/>
      <c r="V64" s="13"/>
      <c r="W64" s="13"/>
      <c r="X64" s="13"/>
    </row>
    <row r="65" spans="2:24" x14ac:dyDescent="0.25">
      <c r="D65" s="1"/>
      <c r="F65" s="1"/>
      <c r="N65" s="13"/>
      <c r="O65" s="13"/>
      <c r="P65" s="12"/>
      <c r="Q65" s="13"/>
      <c r="R65" s="13"/>
      <c r="S65" s="13"/>
      <c r="T65" s="13"/>
      <c r="U65" s="13"/>
      <c r="V65" s="13"/>
      <c r="W65" s="13"/>
      <c r="X65" s="13"/>
    </row>
    <row r="66" spans="2:24" x14ac:dyDescent="0.25">
      <c r="D66" s="1"/>
      <c r="F66" s="1"/>
      <c r="N66" s="13"/>
      <c r="O66" s="13"/>
      <c r="P66" s="12"/>
      <c r="Q66" s="13"/>
      <c r="R66" s="13"/>
      <c r="S66" s="13"/>
      <c r="T66" s="13"/>
      <c r="U66" s="13"/>
      <c r="V66" s="13"/>
      <c r="W66" s="13"/>
      <c r="X66" s="13"/>
    </row>
    <row r="67" spans="2:24" x14ac:dyDescent="0.25">
      <c r="D67" s="1"/>
      <c r="F67" s="1"/>
      <c r="N67" s="13"/>
      <c r="O67" s="13"/>
      <c r="P67" s="12"/>
      <c r="Q67" s="13"/>
      <c r="R67" s="13"/>
      <c r="S67" s="13"/>
      <c r="T67" s="13"/>
      <c r="U67" s="13"/>
      <c r="V67" s="13"/>
      <c r="W67" s="13"/>
      <c r="X67" s="13"/>
    </row>
    <row r="68" spans="2:24" x14ac:dyDescent="0.25">
      <c r="B68" s="9"/>
      <c r="C68" s="13"/>
      <c r="D68" s="135"/>
      <c r="E68" s="13"/>
      <c r="F68" s="189"/>
      <c r="G68" s="13"/>
      <c r="H68" s="13"/>
      <c r="I68" s="13"/>
      <c r="J68" s="13"/>
      <c r="K68" s="13"/>
      <c r="L68" s="13"/>
      <c r="M68" s="13"/>
      <c r="N68" s="13"/>
      <c r="O68" s="13"/>
      <c r="P68" s="12"/>
      <c r="Q68" s="13"/>
      <c r="R68" s="13"/>
      <c r="S68" s="13"/>
      <c r="T68" s="13"/>
      <c r="U68" s="13"/>
      <c r="V68" s="13"/>
      <c r="W68" s="13"/>
      <c r="X68" s="13"/>
    </row>
    <row r="69" spans="2:24" x14ac:dyDescent="0.25">
      <c r="B69" s="9"/>
      <c r="C69" s="13"/>
      <c r="D69" s="135"/>
      <c r="E69" s="13"/>
      <c r="F69" s="189"/>
      <c r="G69" s="13"/>
      <c r="H69" s="13"/>
      <c r="I69" s="13"/>
      <c r="J69" s="13"/>
      <c r="K69" s="13"/>
      <c r="L69" s="13"/>
      <c r="M69" s="13"/>
      <c r="N69" s="13"/>
      <c r="O69" s="13"/>
      <c r="P69" s="12"/>
      <c r="Q69" s="13"/>
      <c r="R69" s="13"/>
      <c r="S69" s="13"/>
      <c r="T69" s="13"/>
      <c r="U69" s="13"/>
      <c r="V69" s="13"/>
      <c r="W69" s="13"/>
      <c r="X69" s="13"/>
    </row>
    <row r="70" spans="2:24" x14ac:dyDescent="0.25">
      <c r="B70" s="9"/>
      <c r="C70" s="13"/>
      <c r="D70" s="135"/>
      <c r="E70" s="13"/>
      <c r="F70" s="189"/>
      <c r="G70" s="13"/>
      <c r="H70" s="13"/>
      <c r="I70" s="13"/>
      <c r="J70" s="13"/>
      <c r="K70" s="13"/>
      <c r="L70" s="13"/>
      <c r="M70" s="13"/>
      <c r="N70" s="13"/>
      <c r="O70" s="13"/>
      <c r="P70" s="12"/>
      <c r="Q70" s="13"/>
      <c r="R70" s="13"/>
      <c r="S70" s="13"/>
      <c r="T70" s="13"/>
      <c r="U70" s="13"/>
      <c r="V70" s="13"/>
      <c r="W70" s="13"/>
      <c r="X70" s="13"/>
    </row>
    <row r="71" spans="2:24" x14ac:dyDescent="0.25">
      <c r="B71" s="9"/>
      <c r="C71" s="13"/>
      <c r="D71" s="135"/>
      <c r="E71" s="13"/>
      <c r="F71" s="189"/>
      <c r="G71" s="13"/>
      <c r="H71" s="13"/>
      <c r="I71" s="13"/>
      <c r="J71" s="13"/>
      <c r="K71" s="13"/>
      <c r="L71" s="13"/>
      <c r="M71" s="13"/>
      <c r="N71" s="13"/>
      <c r="O71" s="13"/>
      <c r="P71" s="12"/>
      <c r="Q71" s="13"/>
      <c r="R71" s="13"/>
      <c r="S71" s="13"/>
      <c r="T71" s="13"/>
      <c r="U71" s="13"/>
      <c r="V71" s="13"/>
      <c r="W71" s="13"/>
      <c r="X71" s="13"/>
    </row>
    <row r="72" spans="2:24" x14ac:dyDescent="0.25">
      <c r="B72" s="9"/>
      <c r="C72" s="13"/>
      <c r="D72" s="135"/>
      <c r="E72" s="13"/>
      <c r="F72" s="189"/>
      <c r="G72" s="13"/>
      <c r="H72" s="13"/>
      <c r="I72" s="13"/>
      <c r="J72" s="13"/>
      <c r="K72" s="13"/>
      <c r="L72" s="13"/>
      <c r="M72" s="13"/>
      <c r="N72" s="13"/>
      <c r="O72" s="13"/>
      <c r="P72" s="12"/>
      <c r="Q72" s="13"/>
      <c r="R72" s="13"/>
      <c r="S72" s="13"/>
      <c r="T72" s="13"/>
      <c r="U72" s="13"/>
      <c r="V72" s="13"/>
      <c r="W72" s="13"/>
      <c r="X72" s="13"/>
    </row>
    <row r="73" spans="2:24" x14ac:dyDescent="0.25">
      <c r="B73" s="9"/>
      <c r="C73" s="13"/>
      <c r="D73" s="135"/>
      <c r="E73" s="13"/>
      <c r="F73" s="189"/>
      <c r="G73" s="13"/>
      <c r="H73" s="13"/>
      <c r="I73" s="13"/>
      <c r="J73" s="13"/>
      <c r="K73" s="13"/>
      <c r="L73" s="13"/>
      <c r="M73" s="13"/>
      <c r="N73" s="13"/>
      <c r="O73" s="13"/>
      <c r="P73" s="12"/>
      <c r="Q73" s="13"/>
      <c r="R73" s="13"/>
      <c r="S73" s="13"/>
      <c r="T73" s="13"/>
      <c r="U73" s="13"/>
      <c r="V73" s="13"/>
      <c r="W73" s="13"/>
      <c r="X73" s="13"/>
    </row>
    <row r="74" spans="2:24" x14ac:dyDescent="0.25">
      <c r="B74" s="9"/>
      <c r="C74" s="13"/>
      <c r="D74" s="135"/>
      <c r="E74" s="13"/>
      <c r="F74" s="189"/>
      <c r="G74" s="13"/>
      <c r="H74" s="13"/>
      <c r="I74" s="13"/>
      <c r="J74" s="13"/>
      <c r="K74" s="13"/>
      <c r="L74" s="13"/>
      <c r="M74" s="13"/>
      <c r="N74" s="13"/>
      <c r="O74" s="13"/>
      <c r="P74" s="12"/>
      <c r="Q74" s="13"/>
      <c r="R74" s="13"/>
      <c r="S74" s="13"/>
      <c r="T74" s="13"/>
      <c r="U74" s="13"/>
      <c r="V74" s="13"/>
      <c r="W74" s="13"/>
      <c r="X74" s="13"/>
    </row>
    <row r="75" spans="2:24" x14ac:dyDescent="0.25">
      <c r="B75" s="9"/>
    </row>
    <row r="76" spans="2:24" x14ac:dyDescent="0.25">
      <c r="B76" s="9"/>
    </row>
    <row r="77" spans="2:24" x14ac:dyDescent="0.25">
      <c r="B77" s="9"/>
    </row>
    <row r="78" spans="2:24" x14ac:dyDescent="0.25">
      <c r="B78" s="9"/>
    </row>
    <row r="79" spans="2:24" x14ac:dyDescent="0.25">
      <c r="B79" s="9"/>
    </row>
    <row r="80" spans="2:24" x14ac:dyDescent="0.25">
      <c r="B80" s="9"/>
    </row>
    <row r="81" spans="2:2" x14ac:dyDescent="0.25">
      <c r="B81" s="9"/>
    </row>
    <row r="82" spans="2:2" x14ac:dyDescent="0.25">
      <c r="B82" s="9"/>
    </row>
    <row r="83" spans="2:2" x14ac:dyDescent="0.25">
      <c r="B83" s="9"/>
    </row>
    <row r="84" spans="2:2" x14ac:dyDescent="0.25">
      <c r="B84" s="9"/>
    </row>
    <row r="85" spans="2:2" x14ac:dyDescent="0.25">
      <c r="B85" s="9"/>
    </row>
    <row r="86" spans="2:2" x14ac:dyDescent="0.25">
      <c r="B86" s="9"/>
    </row>
  </sheetData>
  <mergeCells count="8">
    <mergeCell ref="B4:C4"/>
    <mergeCell ref="M10:N10"/>
    <mergeCell ref="O10:P10"/>
    <mergeCell ref="B55:G55"/>
    <mergeCell ref="S9:V10"/>
    <mergeCell ref="M9:P9"/>
    <mergeCell ref="G9:K10"/>
    <mergeCell ref="B9:E10"/>
  </mergeCells>
  <dataValidations count="2">
    <dataValidation type="list" allowBlank="1" showInputMessage="1" showErrorMessage="1" sqref="D33:D37 D14:D17 D19:D22 D24:D31" xr:uid="{00000000-0002-0000-0200-000000000000}">
      <formula1>$E$5:$E$7</formula1>
    </dataValidation>
    <dataValidation type="list" showInputMessage="1" showErrorMessage="1" sqref="D13" xr:uid="{00000000-0002-0000-0200-000001000000}">
      <formula1>$E$5:$E$7</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'1. Option Policy Matrix'!B$7:B$16</xm:f>
          </x14:formula1>
          <xm:sqref>E13:E37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A1:W57"/>
  <sheetViews>
    <sheetView showGridLines="0" workbookViewId="0"/>
  </sheetViews>
  <sheetFormatPr defaultColWidth="9" defaultRowHeight="15" x14ac:dyDescent="0.25"/>
  <cols>
    <col min="1" max="1" width="2.125" style="19" customWidth="1"/>
    <col min="2" max="2" width="16.625" style="19" bestFit="1" customWidth="1"/>
    <col min="3" max="3" width="12.625" style="19" customWidth="1"/>
    <col min="4" max="4" width="1.375" style="19" customWidth="1"/>
    <col min="5" max="5" width="13.875" style="19" bestFit="1" customWidth="1"/>
    <col min="6" max="6" width="2.125" style="19" customWidth="1"/>
    <col min="7" max="7" width="10.25" style="19" bestFit="1" customWidth="1"/>
    <col min="8" max="8" width="2.875" style="19" customWidth="1"/>
    <col min="9" max="9" width="10.875" style="19" customWidth="1"/>
    <col min="10" max="10" width="2" style="19" customWidth="1"/>
    <col min="11" max="11" width="11.625" style="19" customWidth="1"/>
    <col min="12" max="12" width="2.875" style="19" customWidth="1"/>
    <col min="13" max="13" width="11.625" style="19" customWidth="1"/>
    <col min="14" max="14" width="1.5" style="19" customWidth="1"/>
    <col min="15" max="15" width="10.5" style="19" customWidth="1"/>
    <col min="16" max="16" width="9.625" style="19" customWidth="1"/>
    <col min="17" max="17" width="12.25" style="19" customWidth="1"/>
    <col min="18" max="18" width="12" style="19" customWidth="1"/>
    <col min="19" max="16384" width="9" style="19"/>
  </cols>
  <sheetData>
    <row r="1" spans="1:18" ht="18.75" x14ac:dyDescent="0.25">
      <c r="A1" s="117"/>
      <c r="B1" s="112" t="s">
        <v>89</v>
      </c>
      <c r="C1" s="117"/>
      <c r="D1" s="117"/>
      <c r="E1" s="117"/>
      <c r="F1" s="117"/>
      <c r="G1" s="117"/>
      <c r="H1" s="117"/>
      <c r="I1" s="117"/>
      <c r="J1" s="117"/>
      <c r="K1" s="117"/>
      <c r="L1" s="117"/>
      <c r="M1" s="117"/>
      <c r="N1" s="117"/>
      <c r="O1" s="117"/>
      <c r="P1" s="117"/>
      <c r="Q1" s="117"/>
      <c r="R1" s="117"/>
    </row>
    <row r="2" spans="1:18" ht="15.75" x14ac:dyDescent="0.25">
      <c r="A2" s="125"/>
      <c r="B2" s="337" t="s">
        <v>21</v>
      </c>
      <c r="C2" s="125"/>
      <c r="D2" s="125"/>
      <c r="E2" s="125"/>
      <c r="F2" s="125"/>
      <c r="G2" s="125"/>
      <c r="H2" s="125"/>
      <c r="I2" s="125"/>
      <c r="J2" s="125"/>
      <c r="K2" s="125"/>
      <c r="L2" s="125"/>
      <c r="M2" s="125"/>
      <c r="N2" s="125"/>
      <c r="O2" s="125"/>
      <c r="P2" s="125"/>
      <c r="Q2" s="125"/>
      <c r="R2" s="125"/>
    </row>
    <row r="3" spans="1:18" x14ac:dyDescent="0.25">
      <c r="B3" s="6"/>
    </row>
    <row r="4" spans="1:18" x14ac:dyDescent="0.25">
      <c r="B4" s="119" t="s">
        <v>90</v>
      </c>
      <c r="C4" s="118">
        <v>43845</v>
      </c>
      <c r="D4" s="149"/>
    </row>
    <row r="5" spans="1:18" ht="15.75" thickBot="1" x14ac:dyDescent="0.3"/>
    <row r="6" spans="1:18" s="39" customFormat="1" x14ac:dyDescent="0.25">
      <c r="B6" s="83" t="s">
        <v>91</v>
      </c>
      <c r="C6" s="84"/>
      <c r="D6" s="84"/>
      <c r="E6" s="84"/>
      <c r="F6" s="84"/>
      <c r="G6" s="84"/>
      <c r="H6" s="84"/>
      <c r="I6" s="84"/>
      <c r="J6" s="84"/>
      <c r="K6" s="84"/>
      <c r="L6" s="84"/>
      <c r="M6" s="84"/>
      <c r="N6" s="84"/>
      <c r="O6" s="84"/>
      <c r="P6" s="84"/>
      <c r="Q6" s="84"/>
    </row>
    <row r="7" spans="1:18" ht="30" customHeight="1" x14ac:dyDescent="0.25">
      <c r="B7" s="86" t="s">
        <v>92</v>
      </c>
      <c r="C7" s="87" t="s">
        <v>93</v>
      </c>
      <c r="D7" s="87"/>
      <c r="E7" s="87" t="s">
        <v>60</v>
      </c>
      <c r="F7" s="87"/>
      <c r="G7" s="268" t="s">
        <v>94</v>
      </c>
      <c r="H7" s="49"/>
      <c r="I7" s="49" t="s">
        <v>95</v>
      </c>
      <c r="J7" s="49"/>
      <c r="K7" s="49" t="s">
        <v>96</v>
      </c>
      <c r="L7" s="49"/>
      <c r="M7" s="268" t="s">
        <v>97</v>
      </c>
      <c r="N7" s="268"/>
      <c r="O7" s="49" t="s">
        <v>98</v>
      </c>
      <c r="P7" s="82" t="s">
        <v>99</v>
      </c>
      <c r="Q7" s="342" t="s">
        <v>100</v>
      </c>
    </row>
    <row r="8" spans="1:18" x14ac:dyDescent="0.25">
      <c r="B8" s="284" t="s">
        <v>101</v>
      </c>
      <c r="C8" s="285" t="s">
        <v>102</v>
      </c>
      <c r="D8" s="285"/>
      <c r="E8" s="285" t="s">
        <v>103</v>
      </c>
      <c r="F8" s="285"/>
      <c r="G8" s="270">
        <v>43831</v>
      </c>
      <c r="H8" s="286"/>
      <c r="I8" s="304">
        <v>20000</v>
      </c>
      <c r="J8" s="287"/>
      <c r="K8" s="201">
        <f>I8/M$44</f>
        <v>1E-3</v>
      </c>
      <c r="L8" s="106"/>
      <c r="M8" s="92">
        <v>0.1</v>
      </c>
      <c r="N8" s="288"/>
      <c r="O8" s="289">
        <v>4</v>
      </c>
      <c r="P8" s="289">
        <v>1</v>
      </c>
      <c r="Q8" s="343" t="s">
        <v>104</v>
      </c>
    </row>
    <row r="9" spans="1:18" x14ac:dyDescent="0.25">
      <c r="B9" s="290" t="s">
        <v>101</v>
      </c>
      <c r="C9" s="34" t="s">
        <v>102</v>
      </c>
      <c r="D9" s="34"/>
      <c r="E9" s="34" t="s">
        <v>103</v>
      </c>
      <c r="F9" s="34"/>
      <c r="G9" s="269">
        <v>43840</v>
      </c>
      <c r="H9" s="21"/>
      <c r="I9" s="305">
        <v>20000</v>
      </c>
      <c r="J9" s="91"/>
      <c r="K9" s="202">
        <f>I9/M$44</f>
        <v>1E-3</v>
      </c>
      <c r="L9" s="107"/>
      <c r="M9" s="93">
        <v>0.1</v>
      </c>
      <c r="N9" s="205"/>
      <c r="O9" s="22">
        <v>4</v>
      </c>
      <c r="P9" s="22">
        <v>1</v>
      </c>
      <c r="Q9" s="344" t="s">
        <v>104</v>
      </c>
    </row>
    <row r="10" spans="1:18" x14ac:dyDescent="0.25">
      <c r="B10" s="290" t="s">
        <v>101</v>
      </c>
      <c r="C10" s="34" t="s">
        <v>102</v>
      </c>
      <c r="D10" s="34"/>
      <c r="E10" s="34" t="s">
        <v>103</v>
      </c>
      <c r="F10" s="34"/>
      <c r="G10" s="269">
        <v>43840</v>
      </c>
      <c r="H10" s="21"/>
      <c r="I10" s="305">
        <v>20000</v>
      </c>
      <c r="J10" s="91"/>
      <c r="K10" s="202">
        <f t="shared" ref="K10:K15" si="0">I10/M$44</f>
        <v>1E-3</v>
      </c>
      <c r="L10" s="107"/>
      <c r="M10" s="93">
        <v>0.1</v>
      </c>
      <c r="N10" s="205"/>
      <c r="O10" s="22">
        <v>4</v>
      </c>
      <c r="P10" s="22">
        <v>1</v>
      </c>
      <c r="Q10" s="344" t="s">
        <v>105</v>
      </c>
    </row>
    <row r="11" spans="1:18" x14ac:dyDescent="0.25">
      <c r="B11" s="290" t="s">
        <v>101</v>
      </c>
      <c r="C11" s="34" t="s">
        <v>102</v>
      </c>
      <c r="D11" s="34"/>
      <c r="E11" s="34" t="s">
        <v>103</v>
      </c>
      <c r="F11" s="34"/>
      <c r="G11" s="269">
        <v>43840</v>
      </c>
      <c r="H11" s="21"/>
      <c r="I11" s="305">
        <v>20000</v>
      </c>
      <c r="J11" s="91"/>
      <c r="K11" s="202">
        <f t="shared" si="0"/>
        <v>1E-3</v>
      </c>
      <c r="L11" s="107"/>
      <c r="M11" s="93">
        <v>0.1</v>
      </c>
      <c r="N11" s="205"/>
      <c r="O11" s="22">
        <v>4</v>
      </c>
      <c r="P11" s="22">
        <v>1</v>
      </c>
      <c r="Q11" s="344" t="s">
        <v>105</v>
      </c>
    </row>
    <row r="12" spans="1:18" x14ac:dyDescent="0.25">
      <c r="B12" s="290" t="s">
        <v>101</v>
      </c>
      <c r="C12" s="34" t="s">
        <v>102</v>
      </c>
      <c r="D12" s="34"/>
      <c r="E12" s="34" t="s">
        <v>103</v>
      </c>
      <c r="F12" s="34"/>
      <c r="G12" s="269">
        <v>43840</v>
      </c>
      <c r="H12" s="21"/>
      <c r="I12" s="305">
        <v>20000</v>
      </c>
      <c r="J12" s="91"/>
      <c r="K12" s="202">
        <f t="shared" si="0"/>
        <v>1E-3</v>
      </c>
      <c r="L12" s="107"/>
      <c r="M12" s="93">
        <v>0.1</v>
      </c>
      <c r="N12" s="205"/>
      <c r="O12" s="22">
        <v>4</v>
      </c>
      <c r="P12" s="22">
        <v>1</v>
      </c>
      <c r="Q12" s="344" t="s">
        <v>105</v>
      </c>
    </row>
    <row r="13" spans="1:18" x14ac:dyDescent="0.25">
      <c r="B13" s="290" t="s">
        <v>101</v>
      </c>
      <c r="C13" s="34" t="s">
        <v>102</v>
      </c>
      <c r="D13" s="34"/>
      <c r="E13" s="34" t="s">
        <v>103</v>
      </c>
      <c r="F13" s="34"/>
      <c r="G13" s="269">
        <v>43840</v>
      </c>
      <c r="H13" s="21"/>
      <c r="I13" s="305">
        <v>20000</v>
      </c>
      <c r="J13" s="91"/>
      <c r="K13" s="202">
        <f t="shared" si="0"/>
        <v>1E-3</v>
      </c>
      <c r="L13" s="107"/>
      <c r="M13" s="93">
        <v>0.1</v>
      </c>
      <c r="N13" s="205"/>
      <c r="O13" s="22">
        <v>4</v>
      </c>
      <c r="P13" s="22">
        <v>1</v>
      </c>
      <c r="Q13" s="344" t="s">
        <v>105</v>
      </c>
    </row>
    <row r="14" spans="1:18" x14ac:dyDescent="0.25">
      <c r="B14" s="290" t="s">
        <v>101</v>
      </c>
      <c r="C14" s="34" t="s">
        <v>102</v>
      </c>
      <c r="D14" s="34"/>
      <c r="E14" s="34" t="s">
        <v>103</v>
      </c>
      <c r="F14" s="34"/>
      <c r="G14" s="269">
        <v>43840</v>
      </c>
      <c r="H14" s="21"/>
      <c r="I14" s="305">
        <v>20000</v>
      </c>
      <c r="J14" s="91"/>
      <c r="K14" s="202">
        <f t="shared" si="0"/>
        <v>1E-3</v>
      </c>
      <c r="L14" s="107"/>
      <c r="M14" s="93">
        <v>0.1</v>
      </c>
      <c r="N14" s="205"/>
      <c r="O14" s="22">
        <v>4</v>
      </c>
      <c r="P14" s="22">
        <v>1</v>
      </c>
      <c r="Q14" s="344" t="s">
        <v>105</v>
      </c>
    </row>
    <row r="15" spans="1:18" x14ac:dyDescent="0.25">
      <c r="B15" s="290" t="s">
        <v>101</v>
      </c>
      <c r="C15" s="34" t="s">
        <v>102</v>
      </c>
      <c r="D15" s="34"/>
      <c r="E15" s="34" t="s">
        <v>103</v>
      </c>
      <c r="F15" s="34"/>
      <c r="G15" s="269">
        <v>43840</v>
      </c>
      <c r="H15" s="21"/>
      <c r="I15" s="305">
        <v>20000</v>
      </c>
      <c r="J15" s="91"/>
      <c r="K15" s="202">
        <f t="shared" si="0"/>
        <v>1E-3</v>
      </c>
      <c r="L15" s="107"/>
      <c r="M15" s="93">
        <v>0.1</v>
      </c>
      <c r="N15" s="205"/>
      <c r="O15" s="22">
        <v>4</v>
      </c>
      <c r="P15" s="22">
        <v>1</v>
      </c>
      <c r="Q15" s="344" t="s">
        <v>105</v>
      </c>
    </row>
    <row r="16" spans="1:18" x14ac:dyDescent="0.25">
      <c r="B16" s="291" t="s">
        <v>101</v>
      </c>
      <c r="C16" s="292" t="s">
        <v>102</v>
      </c>
      <c r="D16" s="292"/>
      <c r="E16" s="292" t="s">
        <v>103</v>
      </c>
      <c r="F16" s="292"/>
      <c r="G16" s="293">
        <v>43840</v>
      </c>
      <c r="H16" s="294"/>
      <c r="I16" s="306">
        <v>20000</v>
      </c>
      <c r="J16" s="295"/>
      <c r="K16" s="296">
        <f>I16/M$44</f>
        <v>1E-3</v>
      </c>
      <c r="L16" s="297"/>
      <c r="M16" s="298">
        <v>0.1</v>
      </c>
      <c r="N16" s="299"/>
      <c r="O16" s="300">
        <v>4</v>
      </c>
      <c r="P16" s="300">
        <v>1</v>
      </c>
      <c r="Q16" s="345" t="s">
        <v>105</v>
      </c>
    </row>
    <row r="17" spans="2:17" x14ac:dyDescent="0.25">
      <c r="B17" s="291" t="s">
        <v>101</v>
      </c>
      <c r="C17" s="292" t="s">
        <v>102</v>
      </c>
      <c r="D17" s="292"/>
      <c r="E17" s="292" t="s">
        <v>106</v>
      </c>
      <c r="F17" s="292"/>
      <c r="G17" s="293">
        <v>43845</v>
      </c>
      <c r="H17" s="294"/>
      <c r="I17" s="306">
        <v>20000</v>
      </c>
      <c r="J17" s="295"/>
      <c r="K17" s="296">
        <f>I17/M$44</f>
        <v>1E-3</v>
      </c>
      <c r="L17" s="297"/>
      <c r="M17" s="298">
        <v>0.1</v>
      </c>
      <c r="N17" s="299"/>
      <c r="O17" s="300">
        <v>2</v>
      </c>
      <c r="P17" s="300">
        <v>0</v>
      </c>
      <c r="Q17" s="345" t="s">
        <v>107</v>
      </c>
    </row>
    <row r="18" spans="2:17" ht="15.75" thickBot="1" x14ac:dyDescent="0.3">
      <c r="B18" s="23"/>
    </row>
    <row r="19" spans="2:17" x14ac:dyDescent="0.25">
      <c r="B19" s="83" t="s">
        <v>108</v>
      </c>
      <c r="C19" s="84"/>
      <c r="D19" s="84"/>
      <c r="E19" s="84"/>
      <c r="F19" s="84"/>
      <c r="G19" s="84"/>
      <c r="H19" s="84"/>
      <c r="I19" s="84"/>
      <c r="J19" s="84"/>
      <c r="K19" s="84"/>
      <c r="L19" s="84"/>
      <c r="M19" s="85"/>
      <c r="N19" s="85"/>
      <c r="O19" s="85"/>
    </row>
    <row r="20" spans="2:17" ht="33" customHeight="1" x14ac:dyDescent="0.25">
      <c r="B20" s="88" t="s">
        <v>92</v>
      </c>
      <c r="C20" s="89" t="s">
        <v>93</v>
      </c>
      <c r="D20" s="89"/>
      <c r="E20" s="271" t="s">
        <v>109</v>
      </c>
      <c r="F20" s="51"/>
      <c r="G20" s="51" t="s">
        <v>110</v>
      </c>
      <c r="H20" s="51"/>
      <c r="I20" s="51" t="s">
        <v>111</v>
      </c>
      <c r="J20" s="51"/>
      <c r="K20" s="49" t="s">
        <v>112</v>
      </c>
      <c r="L20" s="49"/>
      <c r="M20" s="268" t="s">
        <v>113</v>
      </c>
      <c r="N20" s="51"/>
      <c r="O20" s="52" t="s">
        <v>114</v>
      </c>
    </row>
    <row r="21" spans="2:17" x14ac:dyDescent="0.25">
      <c r="B21" s="262" t="str">
        <f t="shared" ref="B21:C30" si="1">B8</f>
        <v>&lt;Last Name&gt;</v>
      </c>
      <c r="C21" s="263" t="str">
        <f t="shared" si="1"/>
        <v>&lt;First Name&gt;</v>
      </c>
      <c r="D21" s="301"/>
      <c r="E21" s="26">
        <f>I8</f>
        <v>20000</v>
      </c>
      <c r="F21" s="24"/>
      <c r="G21" s="307">
        <v>10000</v>
      </c>
      <c r="H21" s="25"/>
      <c r="I21" s="307">
        <v>10000</v>
      </c>
      <c r="J21" s="25"/>
      <c r="K21" s="307">
        <v>0</v>
      </c>
      <c r="M21" s="272">
        <f>E21+G21+I21+K21</f>
        <v>40000</v>
      </c>
      <c r="N21" s="24"/>
      <c r="O21" s="197">
        <f>M21/$M$44</f>
        <v>2E-3</v>
      </c>
    </row>
    <row r="22" spans="2:17" x14ac:dyDescent="0.25">
      <c r="B22" s="264" t="str">
        <f t="shared" si="1"/>
        <v>&lt;Last Name&gt;</v>
      </c>
      <c r="C22" s="265" t="str">
        <f t="shared" si="1"/>
        <v>&lt;First Name&gt;</v>
      </c>
      <c r="D22" s="302"/>
      <c r="E22" s="30">
        <f t="shared" ref="E22:E30" si="2">I9</f>
        <v>20000</v>
      </c>
      <c r="F22" s="28"/>
      <c r="G22" s="308">
        <v>10000</v>
      </c>
      <c r="H22" s="29"/>
      <c r="I22" s="308">
        <v>0</v>
      </c>
      <c r="J22" s="29"/>
      <c r="K22" s="308">
        <v>0</v>
      </c>
      <c r="M22" s="273">
        <f t="shared" ref="M22:M30" si="3">E22+G22+I22+K22</f>
        <v>30000</v>
      </c>
      <c r="N22" s="28"/>
      <c r="O22" s="99">
        <f t="shared" ref="O22:O30" si="4">M22/$M$44</f>
        <v>1.5E-3</v>
      </c>
    </row>
    <row r="23" spans="2:17" x14ac:dyDescent="0.25">
      <c r="B23" s="264" t="str">
        <f t="shared" si="1"/>
        <v>&lt;Last Name&gt;</v>
      </c>
      <c r="C23" s="265" t="str">
        <f t="shared" si="1"/>
        <v>&lt;First Name&gt;</v>
      </c>
      <c r="D23" s="302"/>
      <c r="E23" s="30">
        <f t="shared" si="2"/>
        <v>20000</v>
      </c>
      <c r="F23" s="28"/>
      <c r="G23" s="308">
        <v>0</v>
      </c>
      <c r="H23" s="29"/>
      <c r="I23" s="308">
        <v>0</v>
      </c>
      <c r="J23" s="29"/>
      <c r="K23" s="308">
        <v>0</v>
      </c>
      <c r="M23" s="273">
        <f t="shared" si="3"/>
        <v>20000</v>
      </c>
      <c r="N23" s="28"/>
      <c r="O23" s="99">
        <f t="shared" si="4"/>
        <v>1E-3</v>
      </c>
    </row>
    <row r="24" spans="2:17" x14ac:dyDescent="0.25">
      <c r="B24" s="264" t="str">
        <f t="shared" si="1"/>
        <v>&lt;Last Name&gt;</v>
      </c>
      <c r="C24" s="265" t="str">
        <f t="shared" si="1"/>
        <v>&lt;First Name&gt;</v>
      </c>
      <c r="D24" s="302"/>
      <c r="E24" s="30">
        <f t="shared" si="2"/>
        <v>20000</v>
      </c>
      <c r="F24" s="28"/>
      <c r="G24" s="308">
        <v>0</v>
      </c>
      <c r="H24" s="29"/>
      <c r="I24" s="308">
        <v>0</v>
      </c>
      <c r="J24" s="29"/>
      <c r="K24" s="308">
        <v>0</v>
      </c>
      <c r="M24" s="273">
        <f t="shared" si="3"/>
        <v>20000</v>
      </c>
      <c r="N24" s="28"/>
      <c r="O24" s="99">
        <f t="shared" si="4"/>
        <v>1E-3</v>
      </c>
    </row>
    <row r="25" spans="2:17" x14ac:dyDescent="0.25">
      <c r="B25" s="264" t="str">
        <f t="shared" si="1"/>
        <v>&lt;Last Name&gt;</v>
      </c>
      <c r="C25" s="265" t="str">
        <f t="shared" si="1"/>
        <v>&lt;First Name&gt;</v>
      </c>
      <c r="D25" s="302"/>
      <c r="E25" s="30">
        <f t="shared" si="2"/>
        <v>20000</v>
      </c>
      <c r="F25" s="28"/>
      <c r="G25" s="308">
        <v>0</v>
      </c>
      <c r="H25" s="29"/>
      <c r="I25" s="308">
        <v>0</v>
      </c>
      <c r="J25" s="29"/>
      <c r="K25" s="308">
        <v>0</v>
      </c>
      <c r="M25" s="273">
        <f t="shared" si="3"/>
        <v>20000</v>
      </c>
      <c r="N25" s="28"/>
      <c r="O25" s="99">
        <f t="shared" si="4"/>
        <v>1E-3</v>
      </c>
    </row>
    <row r="26" spans="2:17" x14ac:dyDescent="0.25">
      <c r="B26" s="264" t="str">
        <f t="shared" si="1"/>
        <v>&lt;Last Name&gt;</v>
      </c>
      <c r="C26" s="265" t="str">
        <f t="shared" si="1"/>
        <v>&lt;First Name&gt;</v>
      </c>
      <c r="D26" s="302"/>
      <c r="E26" s="30">
        <f t="shared" si="2"/>
        <v>20000</v>
      </c>
      <c r="F26" s="28"/>
      <c r="G26" s="308">
        <v>0</v>
      </c>
      <c r="H26" s="29"/>
      <c r="I26" s="308">
        <v>0</v>
      </c>
      <c r="J26" s="29"/>
      <c r="K26" s="308">
        <v>0</v>
      </c>
      <c r="M26" s="273">
        <f t="shared" si="3"/>
        <v>20000</v>
      </c>
      <c r="N26" s="28"/>
      <c r="O26" s="99">
        <f t="shared" si="4"/>
        <v>1E-3</v>
      </c>
    </row>
    <row r="27" spans="2:17" x14ac:dyDescent="0.25">
      <c r="B27" s="264" t="str">
        <f t="shared" si="1"/>
        <v>&lt;Last Name&gt;</v>
      </c>
      <c r="C27" s="265" t="str">
        <f t="shared" si="1"/>
        <v>&lt;First Name&gt;</v>
      </c>
      <c r="D27" s="302"/>
      <c r="E27" s="30">
        <f t="shared" si="2"/>
        <v>20000</v>
      </c>
      <c r="F27" s="28"/>
      <c r="G27" s="308">
        <v>0</v>
      </c>
      <c r="H27" s="29"/>
      <c r="I27" s="308">
        <v>0</v>
      </c>
      <c r="J27" s="29"/>
      <c r="K27" s="308">
        <v>0</v>
      </c>
      <c r="M27" s="273">
        <f t="shared" si="3"/>
        <v>20000</v>
      </c>
      <c r="N27" s="28"/>
      <c r="O27" s="99">
        <f t="shared" si="4"/>
        <v>1E-3</v>
      </c>
    </row>
    <row r="28" spans="2:17" x14ac:dyDescent="0.25">
      <c r="B28" s="264" t="str">
        <f t="shared" si="1"/>
        <v>&lt;Last Name&gt;</v>
      </c>
      <c r="C28" s="265" t="str">
        <f t="shared" si="1"/>
        <v>&lt;First Name&gt;</v>
      </c>
      <c r="D28" s="302"/>
      <c r="E28" s="30">
        <f t="shared" si="2"/>
        <v>20000</v>
      </c>
      <c r="F28" s="28"/>
      <c r="G28" s="308">
        <v>0</v>
      </c>
      <c r="H28" s="29"/>
      <c r="I28" s="308">
        <v>0</v>
      </c>
      <c r="J28" s="29"/>
      <c r="K28" s="308">
        <v>0</v>
      </c>
      <c r="M28" s="273">
        <f t="shared" si="3"/>
        <v>20000</v>
      </c>
      <c r="N28" s="28"/>
      <c r="O28" s="99">
        <f t="shared" si="4"/>
        <v>1E-3</v>
      </c>
    </row>
    <row r="29" spans="2:17" x14ac:dyDescent="0.25">
      <c r="B29" s="264" t="str">
        <f t="shared" si="1"/>
        <v>&lt;Last Name&gt;</v>
      </c>
      <c r="C29" s="265" t="str">
        <f t="shared" si="1"/>
        <v>&lt;First Name&gt;</v>
      </c>
      <c r="D29" s="302"/>
      <c r="E29" s="30">
        <f t="shared" si="2"/>
        <v>20000</v>
      </c>
      <c r="F29" s="28"/>
      <c r="G29" s="308">
        <v>0</v>
      </c>
      <c r="H29" s="29"/>
      <c r="I29" s="308">
        <v>0</v>
      </c>
      <c r="J29" s="29"/>
      <c r="K29" s="308">
        <v>0</v>
      </c>
      <c r="M29" s="273">
        <f t="shared" si="3"/>
        <v>20000</v>
      </c>
      <c r="N29" s="28"/>
      <c r="O29" s="99">
        <f t="shared" si="4"/>
        <v>1E-3</v>
      </c>
    </row>
    <row r="30" spans="2:17" x14ac:dyDescent="0.25">
      <c r="B30" s="266" t="str">
        <f t="shared" si="1"/>
        <v>&lt;Last Name&gt;</v>
      </c>
      <c r="C30" s="267" t="str">
        <f t="shared" si="1"/>
        <v>&lt;First Name&gt;</v>
      </c>
      <c r="D30" s="303"/>
      <c r="E30" s="30">
        <f t="shared" si="2"/>
        <v>20000</v>
      </c>
      <c r="F30" s="28"/>
      <c r="G30" s="308">
        <v>0</v>
      </c>
      <c r="H30" s="29"/>
      <c r="I30" s="308">
        <v>0</v>
      </c>
      <c r="J30" s="29"/>
      <c r="K30" s="308">
        <v>0</v>
      </c>
      <c r="M30" s="273">
        <f t="shared" si="3"/>
        <v>20000</v>
      </c>
      <c r="N30" s="31"/>
      <c r="O30" s="198">
        <f t="shared" si="4"/>
        <v>1E-3</v>
      </c>
    </row>
    <row r="31" spans="2:17" ht="15.75" thickBot="1" x14ac:dyDescent="0.3">
      <c r="B31" s="40" t="s">
        <v>115</v>
      </c>
      <c r="C31" s="41"/>
      <c r="D31" s="41"/>
      <c r="E31" s="196">
        <f>SUM(E21:E30)</f>
        <v>200000</v>
      </c>
      <c r="F31" s="42"/>
      <c r="G31" s="42">
        <f>SUM(G21:G30)</f>
        <v>20000</v>
      </c>
      <c r="H31" s="42"/>
      <c r="I31" s="42">
        <f>SUM(I21:I30)</f>
        <v>10000</v>
      </c>
      <c r="J31" s="42"/>
      <c r="K31" s="42">
        <f>SUM(K21:K30)</f>
        <v>0</v>
      </c>
      <c r="L31" s="42"/>
      <c r="M31" s="196">
        <f>SUM(M21:M30)</f>
        <v>230000</v>
      </c>
      <c r="N31" s="200"/>
      <c r="O31" s="199">
        <f>SUM(O21:O30)</f>
        <v>1.1500000000000003E-2</v>
      </c>
    </row>
    <row r="33" spans="2:23" ht="14.45" customHeight="1" x14ac:dyDescent="0.25">
      <c r="B33" s="371" t="s">
        <v>116</v>
      </c>
      <c r="C33" s="372"/>
      <c r="D33" s="372"/>
      <c r="E33" s="372"/>
      <c r="F33" s="372"/>
      <c r="G33" s="372"/>
      <c r="H33" s="372"/>
      <c r="I33" s="372"/>
      <c r="J33" s="372"/>
      <c r="K33" s="372"/>
      <c r="L33" s="372"/>
      <c r="M33" s="372"/>
      <c r="N33" s="372"/>
      <c r="O33" s="372"/>
      <c r="P33" s="372"/>
      <c r="R33" s="370"/>
      <c r="S33" s="370"/>
      <c r="T33" s="27"/>
    </row>
    <row r="34" spans="2:23" ht="45" x14ac:dyDescent="0.25">
      <c r="B34" s="90" t="s">
        <v>117</v>
      </c>
      <c r="C34" s="82" t="s">
        <v>118</v>
      </c>
      <c r="D34" s="82" t="s">
        <v>119</v>
      </c>
      <c r="E34" s="82" t="s">
        <v>120</v>
      </c>
      <c r="F34" s="153" t="s">
        <v>121</v>
      </c>
      <c r="G34" s="82" t="s">
        <v>122</v>
      </c>
      <c r="H34" s="153" t="s">
        <v>123</v>
      </c>
      <c r="I34" s="82" t="s">
        <v>124</v>
      </c>
      <c r="J34" s="82" t="s">
        <v>119</v>
      </c>
      <c r="K34" s="82" t="s">
        <v>125</v>
      </c>
      <c r="L34" s="82" t="s">
        <v>123</v>
      </c>
      <c r="M34" s="82" t="s">
        <v>126</v>
      </c>
      <c r="N34" s="230"/>
      <c r="O34" s="49" t="s">
        <v>127</v>
      </c>
      <c r="P34" s="50" t="s">
        <v>128</v>
      </c>
      <c r="T34" s="27"/>
      <c r="U34" s="327"/>
      <c r="V34" s="327"/>
      <c r="W34" s="27"/>
    </row>
    <row r="35" spans="2:23" x14ac:dyDescent="0.25">
      <c r="B35" s="43" t="s">
        <v>129</v>
      </c>
      <c r="C35" s="221">
        <f>SUM('2. Option Pool Budget'!G42:I42)</f>
        <v>200000</v>
      </c>
      <c r="D35" s="91"/>
      <c r="E35" s="340">
        <f>SUM(I8:I16)</f>
        <v>180000</v>
      </c>
      <c r="F35" s="91"/>
      <c r="G35" s="221">
        <f>-'2. Option Pool Budget'!I42</f>
        <v>0</v>
      </c>
      <c r="H35" s="91"/>
      <c r="I35" s="154">
        <f>'2. Option Pool Budget'!G42+E35</f>
        <v>360000</v>
      </c>
      <c r="J35" s="91"/>
      <c r="K35" s="221">
        <f>'2. Option Pool Budget'!H42</f>
        <v>20000</v>
      </c>
      <c r="L35" s="91"/>
      <c r="M35" s="274">
        <f>SUM(I35:L35)</f>
        <v>380000</v>
      </c>
      <c r="O35" s="98">
        <f>M35/M$44</f>
        <v>1.9E-2</v>
      </c>
      <c r="P35" s="99">
        <f>M35/$M$40</f>
        <v>0.12666666666666668</v>
      </c>
      <c r="Q35" s="231" t="str">
        <f>IF(M35=SUM(C35:G35),"","error")</f>
        <v/>
      </c>
      <c r="R35" s="231"/>
      <c r="T35" s="27"/>
      <c r="U35" s="32"/>
      <c r="V35" s="94"/>
      <c r="W35" s="27"/>
    </row>
    <row r="36" spans="2:23" x14ac:dyDescent="0.25">
      <c r="B36" s="43" t="s">
        <v>130</v>
      </c>
      <c r="C36" s="221">
        <f>SUM('2. Option Pool Budget'!G48:I49)</f>
        <v>60000</v>
      </c>
      <c r="D36" s="91"/>
      <c r="E36" s="340">
        <f>I17</f>
        <v>20000</v>
      </c>
      <c r="F36" s="91"/>
      <c r="G36" s="221">
        <f>-('2. Option Pool Budget'!I48+'2. Option Pool Budget'!I49)</f>
        <v>-10000</v>
      </c>
      <c r="H36" s="91"/>
      <c r="I36" s="155">
        <f>'2. Option Pool Budget'!G48+'2. Option Pool Budget'!G49+E36</f>
        <v>60000</v>
      </c>
      <c r="J36" s="91"/>
      <c r="K36" s="221">
        <f>'2. Option Pool Budget'!H48+'2. Option Pool Budget'!H49</f>
        <v>10000</v>
      </c>
      <c r="L36" s="91"/>
      <c r="M36" s="275">
        <f t="shared" ref="M36:M37" si="5">SUM(I36:L36)</f>
        <v>70000</v>
      </c>
      <c r="N36" s="151"/>
      <c r="O36" s="98">
        <f>M36/M$44</f>
        <v>3.5000000000000001E-3</v>
      </c>
      <c r="P36" s="99">
        <f>M36/$M$40</f>
        <v>2.3333333333333334E-2</v>
      </c>
      <c r="Q36" s="231" t="str">
        <f t="shared" ref="Q36:Q38" si="6">IF(M36=SUM(C36:G36),"","error")</f>
        <v/>
      </c>
      <c r="R36" s="231"/>
      <c r="T36" s="27"/>
      <c r="U36" s="32"/>
      <c r="V36" s="94"/>
      <c r="W36" s="27"/>
    </row>
    <row r="37" spans="2:23" x14ac:dyDescent="0.25">
      <c r="B37" s="43" t="s">
        <v>131</v>
      </c>
      <c r="C37" s="221">
        <f>SUM('2. Option Pool Budget'!G43:I43)</f>
        <v>20000</v>
      </c>
      <c r="D37" s="91"/>
      <c r="E37" s="341"/>
      <c r="F37" s="91"/>
      <c r="G37" s="221">
        <f>-'2. Option Pool Budget'!I43</f>
        <v>-10000</v>
      </c>
      <c r="H37" s="91"/>
      <c r="I37" s="155">
        <f>'2. Option Pool Budget'!G43</f>
        <v>0</v>
      </c>
      <c r="J37" s="91"/>
      <c r="K37" s="221">
        <f>'2. Option Pool Budget'!H43</f>
        <v>10000</v>
      </c>
      <c r="L37" s="91"/>
      <c r="M37" s="275">
        <f t="shared" si="5"/>
        <v>10000</v>
      </c>
      <c r="N37" s="151"/>
      <c r="O37" s="98">
        <f>M37/M$44</f>
        <v>5.0000000000000001E-4</v>
      </c>
      <c r="P37" s="99">
        <f>M37/$M$40</f>
        <v>3.3333333333333335E-3</v>
      </c>
      <c r="Q37" s="231" t="str">
        <f t="shared" si="6"/>
        <v/>
      </c>
      <c r="R37" s="231"/>
      <c r="T37" s="27"/>
      <c r="U37" s="32"/>
      <c r="V37" s="94"/>
      <c r="W37" s="27"/>
    </row>
    <row r="38" spans="2:23" x14ac:dyDescent="0.25">
      <c r="B38" s="44" t="s">
        <v>132</v>
      </c>
      <c r="C38" s="95">
        <f>SUM(C35:C37)</f>
        <v>280000</v>
      </c>
      <c r="D38" s="95"/>
      <c r="E38" s="95">
        <f>SUM(E35:E37)</f>
        <v>200000</v>
      </c>
      <c r="F38" s="95"/>
      <c r="G38" s="95">
        <f>SUM(G35:G37)</f>
        <v>-20000</v>
      </c>
      <c r="H38" s="95"/>
      <c r="I38" s="150">
        <f>SUM(I35:I37)</f>
        <v>420000</v>
      </c>
      <c r="J38" s="95"/>
      <c r="K38" s="95">
        <f>SUM(K35:K37)</f>
        <v>40000</v>
      </c>
      <c r="L38" s="95"/>
      <c r="M38" s="152">
        <f>SUM(M35:M37)</f>
        <v>460000</v>
      </c>
      <c r="N38" s="152"/>
      <c r="O38" s="100">
        <f>M38/M$44</f>
        <v>2.3E-2</v>
      </c>
      <c r="P38" s="101">
        <f>M38/$M$40</f>
        <v>0.15333333333333332</v>
      </c>
      <c r="Q38" s="231" t="str">
        <f>IF(M38=SUM(C38:H38),"","error")</f>
        <v/>
      </c>
      <c r="S38" s="108"/>
      <c r="T38" s="27"/>
      <c r="U38" s="27"/>
      <c r="V38" s="27"/>
      <c r="W38" s="27"/>
    </row>
    <row r="39" spans="2:23" ht="16.5" customHeight="1" x14ac:dyDescent="0.25">
      <c r="B39" s="43"/>
      <c r="C39" s="20"/>
      <c r="D39" s="20"/>
      <c r="E39" s="20"/>
      <c r="F39" s="20"/>
      <c r="G39" s="20"/>
      <c r="H39" s="20"/>
      <c r="I39" s="20"/>
      <c r="J39" s="20"/>
      <c r="K39" s="20"/>
      <c r="L39" s="20"/>
      <c r="M39" s="33"/>
      <c r="N39" s="33"/>
      <c r="O39" s="102"/>
      <c r="P39" s="99"/>
      <c r="Q39" s="231"/>
    </row>
    <row r="40" spans="2:23" x14ac:dyDescent="0.25">
      <c r="B40" s="120" t="s">
        <v>133</v>
      </c>
      <c r="C40" s="121"/>
      <c r="D40" s="121"/>
      <c r="E40" s="121"/>
      <c r="F40" s="121"/>
      <c r="G40" s="121"/>
      <c r="H40" s="121"/>
      <c r="I40" s="121"/>
      <c r="J40" s="121"/>
      <c r="K40" s="121"/>
      <c r="L40" s="121"/>
      <c r="M40" s="122">
        <f>+'2. Option Pool Budget'!C6</f>
        <v>3000000</v>
      </c>
      <c r="N40" s="122"/>
      <c r="O40" s="123">
        <f>M40/M$44</f>
        <v>0.15</v>
      </c>
      <c r="P40" s="124">
        <f>M40/$M$40</f>
        <v>1</v>
      </c>
      <c r="Q40" s="231"/>
    </row>
    <row r="41" spans="2:23" ht="6" customHeight="1" x14ac:dyDescent="0.25">
      <c r="B41" s="43"/>
      <c r="C41" s="20"/>
      <c r="D41" s="20"/>
      <c r="E41" s="20"/>
      <c r="F41" s="20"/>
      <c r="G41" s="20"/>
      <c r="H41" s="20"/>
      <c r="I41" s="20"/>
      <c r="J41" s="20"/>
      <c r="K41" s="20"/>
      <c r="L41" s="20"/>
      <c r="M41" s="33"/>
      <c r="N41" s="33"/>
      <c r="O41" s="102"/>
      <c r="P41" s="99"/>
    </row>
    <row r="42" spans="2:23" x14ac:dyDescent="0.25">
      <c r="B42" s="45" t="s">
        <v>134</v>
      </c>
      <c r="C42" s="37"/>
      <c r="D42" s="37"/>
      <c r="E42" s="37"/>
      <c r="F42" s="37"/>
      <c r="G42" s="37"/>
      <c r="H42" s="37"/>
      <c r="I42" s="37"/>
      <c r="J42" s="37"/>
      <c r="K42" s="37"/>
      <c r="L42" s="37"/>
      <c r="M42" s="38">
        <f>M40-M38</f>
        <v>2540000</v>
      </c>
      <c r="N42" s="38"/>
      <c r="O42" s="103">
        <f>M42/M$44</f>
        <v>0.127</v>
      </c>
      <c r="P42" s="104">
        <f>M42/$M$40</f>
        <v>0.84666666666666668</v>
      </c>
    </row>
    <row r="43" spans="2:23" ht="6.75" customHeight="1" x14ac:dyDescent="0.25">
      <c r="B43" s="43"/>
      <c r="C43" s="20"/>
      <c r="D43" s="20"/>
      <c r="E43" s="20"/>
      <c r="F43" s="20"/>
      <c r="G43" s="20"/>
      <c r="H43" s="20"/>
      <c r="I43" s="20"/>
      <c r="J43" s="20"/>
      <c r="K43" s="20"/>
      <c r="L43" s="20"/>
      <c r="M43" s="33"/>
      <c r="N43" s="33"/>
      <c r="O43" s="102"/>
      <c r="P43" s="99"/>
    </row>
    <row r="44" spans="2:23" ht="15.75" thickBot="1" x14ac:dyDescent="0.3">
      <c r="B44" s="46" t="s">
        <v>135</v>
      </c>
      <c r="C44" s="47"/>
      <c r="D44" s="47"/>
      <c r="E44" s="47"/>
      <c r="F44" s="47"/>
      <c r="G44" s="47"/>
      <c r="H44" s="47"/>
      <c r="I44" s="47"/>
      <c r="J44" s="47"/>
      <c r="K44" s="47"/>
      <c r="L44" s="47"/>
      <c r="M44" s="96">
        <f>+'2. Option Pool Budget'!C5</f>
        <v>20000000</v>
      </c>
      <c r="N44" s="96"/>
      <c r="O44" s="97"/>
      <c r="P44" s="48"/>
    </row>
    <row r="47" spans="2:23" ht="9" customHeight="1" x14ac:dyDescent="0.25">
      <c r="B47" s="365"/>
      <c r="C47" s="365"/>
      <c r="D47" s="365"/>
      <c r="E47" s="365"/>
      <c r="F47" s="365"/>
      <c r="G47" s="365"/>
      <c r="H47" s="365"/>
      <c r="I47" s="365"/>
      <c r="J47" s="365"/>
      <c r="K47" s="365"/>
      <c r="L47" s="365"/>
      <c r="M47" s="365"/>
      <c r="N47" s="326"/>
    </row>
    <row r="48" spans="2:23" x14ac:dyDescent="0.25">
      <c r="B48" s="365" t="s">
        <v>82</v>
      </c>
      <c r="C48" s="365"/>
      <c r="D48" s="365"/>
      <c r="E48" s="365"/>
      <c r="F48" s="365"/>
      <c r="G48" s="365"/>
      <c r="H48" s="365"/>
      <c r="I48" s="365"/>
      <c r="J48" s="365"/>
      <c r="K48" s="365"/>
      <c r="L48" s="365"/>
      <c r="M48" s="365"/>
      <c r="N48" s="326"/>
    </row>
    <row r="49" spans="2:14" x14ac:dyDescent="0.25">
      <c r="B49" s="145"/>
      <c r="C49" s="146"/>
      <c r="D49" s="146"/>
      <c r="E49" s="146"/>
      <c r="F49" s="146"/>
      <c r="G49" s="146"/>
      <c r="H49" s="146"/>
      <c r="I49" s="146"/>
      <c r="J49" s="146"/>
      <c r="K49" s="146"/>
      <c r="L49" s="146"/>
      <c r="M49" s="146"/>
      <c r="N49" s="146"/>
    </row>
    <row r="50" spans="2:14" x14ac:dyDescent="0.25">
      <c r="B50" s="147" t="s">
        <v>83</v>
      </c>
      <c r="C50" s="146"/>
      <c r="D50" s="146"/>
      <c r="E50" s="146"/>
      <c r="F50" s="146"/>
      <c r="G50" s="146"/>
      <c r="H50" s="146"/>
      <c r="I50" s="146"/>
      <c r="J50" s="146"/>
      <c r="K50" s="146"/>
      <c r="L50" s="146"/>
      <c r="M50" s="146"/>
      <c r="N50" s="146"/>
    </row>
    <row r="51" spans="2:14" x14ac:dyDescent="0.25">
      <c r="B51" s="147" t="s">
        <v>84</v>
      </c>
      <c r="C51" s="146"/>
      <c r="D51" s="146"/>
      <c r="E51" s="146"/>
      <c r="F51" s="146"/>
      <c r="G51" s="146"/>
      <c r="H51" s="146"/>
      <c r="I51" s="146"/>
      <c r="J51" s="146"/>
      <c r="K51" s="146"/>
      <c r="L51" s="146"/>
      <c r="M51" s="146"/>
      <c r="N51" s="146"/>
    </row>
    <row r="52" spans="2:14" x14ac:dyDescent="0.25">
      <c r="B52" s="147" t="s">
        <v>85</v>
      </c>
      <c r="C52" s="146"/>
      <c r="D52" s="146"/>
      <c r="E52" s="146"/>
      <c r="F52" s="146"/>
      <c r="G52" s="146"/>
      <c r="H52" s="146"/>
      <c r="I52" s="146"/>
      <c r="J52" s="146"/>
      <c r="K52" s="146"/>
      <c r="L52" s="146"/>
      <c r="M52" s="146"/>
      <c r="N52" s="146"/>
    </row>
    <row r="53" spans="2:14" x14ac:dyDescent="0.25">
      <c r="B53" s="147" t="s">
        <v>86</v>
      </c>
      <c r="C53" s="146"/>
      <c r="D53" s="146"/>
      <c r="E53" s="146"/>
      <c r="F53" s="146"/>
      <c r="G53" s="146"/>
      <c r="H53" s="146"/>
      <c r="I53" s="146"/>
      <c r="J53" s="146"/>
      <c r="K53" s="146"/>
      <c r="L53" s="146"/>
      <c r="M53" s="146"/>
      <c r="N53" s="146"/>
    </row>
    <row r="54" spans="2:14" x14ac:dyDescent="0.25">
      <c r="B54" s="147" t="s">
        <v>87</v>
      </c>
      <c r="C54" s="146"/>
      <c r="D54" s="146"/>
      <c r="E54" s="146"/>
      <c r="F54" s="146"/>
      <c r="G54" s="146"/>
      <c r="H54" s="146"/>
      <c r="I54" s="146"/>
      <c r="J54" s="146"/>
      <c r="K54" s="146"/>
      <c r="L54" s="146"/>
      <c r="M54" s="146"/>
      <c r="N54" s="146"/>
    </row>
    <row r="55" spans="2:14" x14ac:dyDescent="0.25">
      <c r="B55" s="147"/>
      <c r="C55" s="146"/>
      <c r="D55" s="146"/>
      <c r="E55" s="146"/>
      <c r="F55" s="146"/>
      <c r="G55" s="146"/>
      <c r="H55" s="146"/>
      <c r="I55" s="146"/>
      <c r="J55" s="146"/>
      <c r="K55" s="146"/>
      <c r="L55" s="146"/>
      <c r="M55" s="146"/>
      <c r="N55" s="146"/>
    </row>
    <row r="56" spans="2:14" x14ac:dyDescent="0.25">
      <c r="B56" s="148" t="s">
        <v>88</v>
      </c>
      <c r="C56" s="146"/>
      <c r="D56" s="146"/>
      <c r="E56" s="146"/>
      <c r="F56" s="146"/>
      <c r="G56" s="146"/>
      <c r="H56" s="146"/>
      <c r="I56" s="146"/>
      <c r="J56" s="146"/>
      <c r="K56" s="146"/>
      <c r="L56" s="146"/>
      <c r="M56" s="146"/>
      <c r="N56" s="146"/>
    </row>
    <row r="57" spans="2:14" ht="11.1" customHeight="1" x14ac:dyDescent="0.25">
      <c r="B57" s="145"/>
      <c r="C57" s="146"/>
      <c r="D57" s="146"/>
      <c r="E57" s="146"/>
      <c r="F57" s="146"/>
      <c r="G57" s="146"/>
      <c r="H57" s="146"/>
      <c r="I57" s="146"/>
      <c r="J57" s="146"/>
      <c r="K57" s="146"/>
      <c r="L57" s="146"/>
      <c r="M57" s="146"/>
      <c r="N57" s="146"/>
    </row>
  </sheetData>
  <mergeCells count="4">
    <mergeCell ref="R33:S33"/>
    <mergeCell ref="B48:M48"/>
    <mergeCell ref="B47:M47"/>
    <mergeCell ref="B33:P33"/>
  </mergeCells>
  <pageMargins left="0.25" right="0.25" top="0.75" bottom="0.75" header="0.3" footer="0.3"/>
  <pageSetup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1. Option Policy Matrix</vt:lpstr>
      <vt:lpstr>2. Option Pool Budget</vt:lpstr>
      <vt:lpstr>3. Board Option Grant Approval</vt:lpstr>
      <vt:lpstr>'3. Board Option Grant Approval'!Print_Area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2020-09-23T16:41:52Z</dcterms:created>
  <dcterms:modified xsi:type="dcterms:W3CDTF">2022-06-30T23:04:15Z</dcterms:modified>
  <cp:category/>
  <cp:contentStatus/>
</cp:coreProperties>
</file>